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840D6F1-152F-4171-A35E-902AD5CF523E}" xr6:coauthVersionLast="47" xr6:coauthVersionMax="47" xr10:uidLastSave="{00000000-0000-0000-0000-000000000000}"/>
  <bookViews>
    <workbookView xWindow="28680" yWindow="-120" windowWidth="29040" windowHeight="15720" xr2:uid="{F4ED45A8-7E14-4ED8-BC25-09064CB73ECF}"/>
  </bookViews>
  <sheets>
    <sheet name="RS Means Calculator" sheetId="1" r:id="rId1"/>
    <sheet name="Sheet2" sheetId="2" state="veryHidden" r:id="rId2"/>
    <sheet name="Sheet3" sheetId="3" state="veryHidden" r:id="rId3"/>
  </sheets>
  <externalReferences>
    <externalReference r:id="rId4"/>
    <externalReference r:id="rId5"/>
  </externalReferences>
  <definedNames>
    <definedName name="Description">'[1]RS Means DATA'!$B$2:$B$78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G6" i="1"/>
  <c r="G5" i="1"/>
  <c r="G9" i="1" s="1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E29" i="1"/>
  <c r="E30" i="1"/>
  <c r="E31" i="1"/>
  <c r="E32" i="1"/>
  <c r="E33" i="1"/>
  <c r="E15" i="1"/>
  <c r="E16" i="1"/>
  <c r="E17" i="1"/>
  <c r="E18" i="1"/>
  <c r="E19" i="1"/>
  <c r="E20" i="1"/>
  <c r="E21" i="1"/>
  <c r="E22" i="1"/>
  <c r="E23" i="1"/>
  <c r="E24" i="1"/>
  <c r="E25" i="1"/>
  <c r="E14" i="1"/>
  <c r="D24" i="1"/>
  <c r="D23" i="1"/>
  <c r="D22" i="1"/>
  <c r="D21" i="1"/>
  <c r="D20" i="1"/>
  <c r="D19" i="1"/>
  <c r="D18" i="1"/>
  <c r="D17" i="1"/>
  <c r="D16" i="1"/>
  <c r="D15" i="1"/>
  <c r="G4" i="1" l="1"/>
  <c r="G7" i="1" s="1"/>
  <c r="G8" i="1" s="1"/>
  <c r="G11" i="1" s="1"/>
  <c r="E26" i="1"/>
  <c r="G10" i="1" l="1"/>
  <c r="E28" i="1"/>
  <c r="E27" i="1"/>
  <c r="E34" i="1" l="1"/>
  <c r="G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<sst xmlns="http://schemas.openxmlformats.org/spreadsheetml/2006/main" count="230" uniqueCount="224">
  <si>
    <t>Client:</t>
  </si>
  <si>
    <t>Client Contact:</t>
  </si>
  <si>
    <t>Subject:</t>
  </si>
  <si>
    <t>Min. Construction Budget [$]</t>
  </si>
  <si>
    <t>RS Means Category Cost [$/SF]</t>
  </si>
  <si>
    <t>RS Means Category AE Fee [$/SF]</t>
  </si>
  <si>
    <t>Square Footage or</t>
  </si>
  <si>
    <t>IL CDB Max. Construction [$]</t>
  </si>
  <si>
    <t>Construction Budget</t>
  </si>
  <si>
    <t>IL CDB AE Fee Percentage [%]</t>
  </si>
  <si>
    <t>RS Means Category</t>
  </si>
  <si>
    <t>College, Laboratory</t>
  </si>
  <si>
    <t>RSMeans SQ-FT Calculation</t>
  </si>
  <si>
    <t>Project Name</t>
  </si>
  <si>
    <t>RSMeans Category AE Fee [$]</t>
  </si>
  <si>
    <t>Project Address</t>
  </si>
  <si>
    <t>IL CDB AE Fee [$]</t>
  </si>
  <si>
    <t>CDB Classification</t>
  </si>
  <si>
    <t>Group 1R (RENOVATION)</t>
  </si>
  <si>
    <t>VES Fee [$]</t>
  </si>
  <si>
    <t>SCOPE:</t>
  </si>
  <si>
    <t>Substructure</t>
  </si>
  <si>
    <t>Superstructure</t>
  </si>
  <si>
    <t>Exterior</t>
  </si>
  <si>
    <t>Roofing</t>
  </si>
  <si>
    <t>Interiors</t>
  </si>
  <si>
    <t>Conveying</t>
  </si>
  <si>
    <t>Plumbing</t>
  </si>
  <si>
    <t>HVAC</t>
  </si>
  <si>
    <t>Fire Protection</t>
  </si>
  <si>
    <t>Electrical</t>
  </si>
  <si>
    <t>Equipment</t>
  </si>
  <si>
    <t>DELIVERABLES:</t>
  </si>
  <si>
    <t>Sum of above</t>
  </si>
  <si>
    <t>Program Analysis</t>
  </si>
  <si>
    <t>Schematic Design</t>
  </si>
  <si>
    <t>Design Development</t>
  </si>
  <si>
    <t>Bidding Documents</t>
  </si>
  <si>
    <t>Bidding</t>
  </si>
  <si>
    <t>Construction</t>
  </si>
  <si>
    <t>Project Closeout</t>
  </si>
  <si>
    <t>VES Scope Of Work</t>
  </si>
  <si>
    <t>Mechanical</t>
  </si>
  <si>
    <t>Electrrical</t>
  </si>
  <si>
    <t>Factory, 1 Story</t>
  </si>
  <si>
    <t>Information Technology</t>
  </si>
  <si>
    <t>Group 2R (RENOVATION)</t>
  </si>
  <si>
    <t>Lighting</t>
  </si>
  <si>
    <t>Other</t>
  </si>
  <si>
    <t>____________________________________</t>
  </si>
  <si>
    <t>M.540</t>
  </si>
  <si>
    <t>Restaurant, Fast Food</t>
  </si>
  <si>
    <t>Description</t>
  </si>
  <si>
    <t>Code</t>
  </si>
  <si>
    <t>Building Cost [$/SQFT]</t>
  </si>
  <si>
    <t>Architect Fee [%]</t>
  </si>
  <si>
    <t>Substructure [%]</t>
  </si>
  <si>
    <t>Superstructure [%]</t>
  </si>
  <si>
    <t>Exterior [%]</t>
  </si>
  <si>
    <t>Roofing [%]</t>
  </si>
  <si>
    <t>Interiors [%]</t>
  </si>
  <si>
    <t>Conveying [%]</t>
  </si>
  <si>
    <t>Plumbing [%]</t>
  </si>
  <si>
    <t>HVAC [%]</t>
  </si>
  <si>
    <t>Fire Protection [%]</t>
  </si>
  <si>
    <t>Electrical  [%]</t>
  </si>
  <si>
    <t>Equip [%]</t>
  </si>
  <si>
    <t>Special  [%]</t>
  </si>
  <si>
    <t>Services [%]</t>
  </si>
  <si>
    <t>Apartments, 1-3 Story</t>
  </si>
  <si>
    <t>M.010</t>
  </si>
  <si>
    <t>Apartments, 4-7 Story</t>
  </si>
  <si>
    <t>M.020</t>
  </si>
  <si>
    <t>Apartments, 8-24 Story</t>
  </si>
  <si>
    <t>M.030</t>
  </si>
  <si>
    <t>Assisted - Senior Living</t>
  </si>
  <si>
    <t>M.035</t>
  </si>
  <si>
    <t>Auditorium</t>
  </si>
  <si>
    <t>M.040</t>
  </si>
  <si>
    <t>Bank</t>
  </si>
  <si>
    <t>M.050</t>
  </si>
  <si>
    <t>Bowling Alley</t>
  </si>
  <si>
    <t>M.060</t>
  </si>
  <si>
    <t>Bus Terminal</t>
  </si>
  <si>
    <t>M.070</t>
  </si>
  <si>
    <t>Car Wash</t>
  </si>
  <si>
    <t>M.080</t>
  </si>
  <si>
    <t>Curch</t>
  </si>
  <si>
    <t>M.090</t>
  </si>
  <si>
    <t>Club, Country</t>
  </si>
  <si>
    <t>M.100</t>
  </si>
  <si>
    <t>Club, Social</t>
  </si>
  <si>
    <t>M.110</t>
  </si>
  <si>
    <t>College, Classroom, 2-3 Story</t>
  </si>
  <si>
    <t>M.120</t>
  </si>
  <si>
    <t>College, Dormitory, 2-3 Story</t>
  </si>
  <si>
    <t>M.130</t>
  </si>
  <si>
    <t>College, Dormitory, 4-8 Story</t>
  </si>
  <si>
    <t>M.140</t>
  </si>
  <si>
    <t>M.150</t>
  </si>
  <si>
    <t>College, Student Union</t>
  </si>
  <si>
    <t>M.160</t>
  </si>
  <si>
    <t>Community Center</t>
  </si>
  <si>
    <t>M.170</t>
  </si>
  <si>
    <t>Computer Data Center</t>
  </si>
  <si>
    <t>M.175</t>
  </si>
  <si>
    <t>Courthouse, 1 Story</t>
  </si>
  <si>
    <t>M.180</t>
  </si>
  <si>
    <t>Courthouse, 2-3 Story</t>
  </si>
  <si>
    <t>M.190</t>
  </si>
  <si>
    <t>Day Care Center</t>
  </si>
  <si>
    <t>M.195</t>
  </si>
  <si>
    <t>M.200</t>
  </si>
  <si>
    <t>Factory, 3 Story</t>
  </si>
  <si>
    <t>M.210</t>
  </si>
  <si>
    <t>Fire Station. 1 Story</t>
  </si>
  <si>
    <t>M.220</t>
  </si>
  <si>
    <t>Fire Station. 3 Story</t>
  </si>
  <si>
    <t>M.230</t>
  </si>
  <si>
    <t>Fraternity / Sorority House</t>
  </si>
  <si>
    <t>M.240</t>
  </si>
  <si>
    <t>Funeral Home</t>
  </si>
  <si>
    <t>M.250</t>
  </si>
  <si>
    <t>Garage, Auto Sales</t>
  </si>
  <si>
    <t>M.260</t>
  </si>
  <si>
    <t>Garage, Parking</t>
  </si>
  <si>
    <t>M.270</t>
  </si>
  <si>
    <t>Garage, Underground Parking</t>
  </si>
  <si>
    <t>M.280</t>
  </si>
  <si>
    <t>Garage, Repair</t>
  </si>
  <si>
    <t>M.290</t>
  </si>
  <si>
    <t>Garage, Service Station</t>
  </si>
  <si>
    <t>M.300</t>
  </si>
  <si>
    <t>Gymnasium</t>
  </si>
  <si>
    <t>M.310</t>
  </si>
  <si>
    <t>Hangar, Aircraft</t>
  </si>
  <si>
    <t>M.320</t>
  </si>
  <si>
    <t>Hospital, 2-3 Story</t>
  </si>
  <si>
    <t>M.330</t>
  </si>
  <si>
    <t>Hospital, 4-8 Story</t>
  </si>
  <si>
    <t>M.340</t>
  </si>
  <si>
    <t>Hotel, 4-7 Story</t>
  </si>
  <si>
    <t>M.350</t>
  </si>
  <si>
    <t>Hotel, 8-24 Story</t>
  </si>
  <si>
    <t>M.360</t>
  </si>
  <si>
    <t>Jail</t>
  </si>
  <si>
    <t>M.370</t>
  </si>
  <si>
    <t>Laundromat</t>
  </si>
  <si>
    <t>M.380</t>
  </si>
  <si>
    <t>Library</t>
  </si>
  <si>
    <t>M.390</t>
  </si>
  <si>
    <t>Medical Office, 1 Story</t>
  </si>
  <si>
    <t>M.400</t>
  </si>
  <si>
    <t>Medical Office, 2 Story</t>
  </si>
  <si>
    <t>M.410</t>
  </si>
  <si>
    <t>Motel, 1 Story</t>
  </si>
  <si>
    <t>M.420</t>
  </si>
  <si>
    <t>M.430</t>
  </si>
  <si>
    <t>Movie Theater</t>
  </si>
  <si>
    <t>M.440</t>
  </si>
  <si>
    <t>Nursing Home</t>
  </si>
  <si>
    <t>M.450</t>
  </si>
  <si>
    <t>Office, 1 Story</t>
  </si>
  <si>
    <t>M.455</t>
  </si>
  <si>
    <t>Office, 2-4 Story</t>
  </si>
  <si>
    <t>M.460</t>
  </si>
  <si>
    <t>Office, 5-10 Story</t>
  </si>
  <si>
    <t>M.470</t>
  </si>
  <si>
    <t>Office, 11-20 Story</t>
  </si>
  <si>
    <t>M.480</t>
  </si>
  <si>
    <t>Outpatient Surgery Center</t>
  </si>
  <si>
    <t>M.485</t>
  </si>
  <si>
    <t>Police Station</t>
  </si>
  <si>
    <t>M.490</t>
  </si>
  <si>
    <t>Post Frame Barn</t>
  </si>
  <si>
    <t>M.495</t>
  </si>
  <si>
    <t>Post Office</t>
  </si>
  <si>
    <t>M.500</t>
  </si>
  <si>
    <t>Racquetball Court</t>
  </si>
  <si>
    <t>M.510</t>
  </si>
  <si>
    <t>Religious Education</t>
  </si>
  <si>
    <t>M.520</t>
  </si>
  <si>
    <t>Restaurant</t>
  </si>
  <si>
    <t>M.530</t>
  </si>
  <si>
    <t>Rink, Hockey / Indoor Soccer0</t>
  </si>
  <si>
    <t>M.550</t>
  </si>
  <si>
    <t>School, Elementary</t>
  </si>
  <si>
    <t>M.560</t>
  </si>
  <si>
    <t>School, High School 2-3 Story</t>
  </si>
  <si>
    <t>M.570</t>
  </si>
  <si>
    <t>School, Jr. High 2-3 Story</t>
  </si>
  <si>
    <t>M.580</t>
  </si>
  <si>
    <t>School, Vocational</t>
  </si>
  <si>
    <t>M.590</t>
  </si>
  <si>
    <t>Store, Convenience</t>
  </si>
  <si>
    <t>M.600</t>
  </si>
  <si>
    <t>Store, Department, 1 Story</t>
  </si>
  <si>
    <t>M.610</t>
  </si>
  <si>
    <t>Store, Department, 3 Story</t>
  </si>
  <si>
    <t>M.620</t>
  </si>
  <si>
    <t>Store Retail</t>
  </si>
  <si>
    <t>M.630</t>
  </si>
  <si>
    <t>Supermarket</t>
  </si>
  <si>
    <t>M.640</t>
  </si>
  <si>
    <t>Swimming Pool, Enclosed</t>
  </si>
  <si>
    <t>M.650</t>
  </si>
  <si>
    <t>Telephone Exchange</t>
  </si>
  <si>
    <t>M.660</t>
  </si>
  <si>
    <t>Town Hall, 1 Story</t>
  </si>
  <si>
    <t>M.670</t>
  </si>
  <si>
    <t>Twon Hall, 2-3 Story</t>
  </si>
  <si>
    <t>M.680</t>
  </si>
  <si>
    <t>Veterinary Hospital</t>
  </si>
  <si>
    <t>M.685</t>
  </si>
  <si>
    <t>Warehouse</t>
  </si>
  <si>
    <t>M.690</t>
  </si>
  <si>
    <t>Warehouse Self Storage</t>
  </si>
  <si>
    <t>M.700</t>
  </si>
  <si>
    <t>Group 3R (RENOVATION)</t>
  </si>
  <si>
    <t>Group 1N (NEW)</t>
  </si>
  <si>
    <t>Group 2N (NEW)</t>
  </si>
  <si>
    <t>Group 3N (NEW)</t>
  </si>
  <si>
    <t>Client Address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</si>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</sst>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7FF9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44" fontId="0" fillId="0" borderId="1" xfId="2" applyFont="1" applyFill="1" applyBorder="1" applyAlignment="1">
      <alignment horizontal="center"/>
    </xf>
    <xf numFmtId="0" fontId="0" fillId="2" borderId="0" xfId="0" applyFill="1"/>
    <xf numFmtId="44" fontId="0" fillId="0" borderId="1" xfId="2" applyFont="1" applyBorder="1" applyAlignment="1">
      <alignment horizontal="center"/>
    </xf>
    <xf numFmtId="44" fontId="0" fillId="0" borderId="1" xfId="2" applyFont="1" applyBorder="1"/>
    <xf numFmtId="10" fontId="0" fillId="0" borderId="1" xfId="3" applyNumberFormat="1" applyFont="1" applyBorder="1"/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2" applyFont="1" applyAlignment="1">
      <alignment horizontal="center"/>
    </xf>
    <xf numFmtId="44" fontId="0" fillId="0" borderId="0" xfId="2" applyFont="1"/>
    <xf numFmtId="164" fontId="0" fillId="0" borderId="0" xfId="1" applyNumberFormat="1" applyFont="1"/>
    <xf numFmtId="165" fontId="0" fillId="0" borderId="2" xfId="3" applyNumberFormat="1" applyFont="1" applyBorder="1" applyAlignment="1">
      <alignment horizontal="center"/>
    </xf>
    <xf numFmtId="44" fontId="0" fillId="0" borderId="0" xfId="0" applyNumberFormat="1"/>
    <xf numFmtId="44" fontId="0" fillId="0" borderId="0" xfId="2" applyFont="1" applyBorder="1"/>
    <xf numFmtId="10" fontId="0" fillId="0" borderId="0" xfId="0" applyNumberFormat="1" applyAlignment="1">
      <alignment horizontal="right"/>
    </xf>
    <xf numFmtId="165" fontId="0" fillId="0" borderId="1" xfId="3" applyNumberFormat="1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164" fontId="0" fillId="0" borderId="1" xfId="1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0" xfId="3" applyNumberFormat="1" applyFont="1" applyFill="1" applyBorder="1"/>
    <xf numFmtId="0" fontId="0" fillId="0" borderId="1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65" fontId="0" fillId="0" borderId="0" xfId="3" applyNumberFormat="1" applyFont="1" applyAlignment="1">
      <alignment horizontal="center"/>
    </xf>
    <xf numFmtId="165" fontId="0" fillId="2" borderId="0" xfId="3" applyNumberFormat="1" applyFont="1" applyFill="1" applyAlignment="1">
      <alignment horizontal="center"/>
    </xf>
    <xf numFmtId="9" fontId="0" fillId="0" borderId="0" xfId="3" applyFont="1" applyAlignment="1">
      <alignment horizontal="center"/>
    </xf>
    <xf numFmtId="44" fontId="0" fillId="2" borderId="0" xfId="2" applyFont="1" applyFill="1"/>
    <xf numFmtId="44" fontId="0" fillId="2" borderId="0" xfId="2" applyFont="1" applyFill="1" applyAlignment="1">
      <alignment horizontal="center"/>
    </xf>
    <xf numFmtId="165" fontId="0" fillId="4" borderId="0" xfId="3" applyNumberFormat="1" applyFont="1" applyFill="1" applyAlignment="1">
      <alignment horizontal="center"/>
    </xf>
    <xf numFmtId="9" fontId="0" fillId="2" borderId="0" xfId="3" applyFont="1" applyFill="1" applyAlignment="1">
      <alignment horizontal="center"/>
    </xf>
    <xf numFmtId="6" fontId="0" fillId="0" borderId="0" xfId="0" applyNumberFormat="1"/>
    <xf numFmtId="10" fontId="0" fillId="0" borderId="0" xfId="3" applyNumberFormat="1" applyFont="1"/>
    <xf numFmtId="44" fontId="0" fillId="0" borderId="0" xfId="2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/>
    <xf numFmtId="9" fontId="0" fillId="0" borderId="0" xfId="3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164" fontId="0" fillId="0" borderId="1" xfId="1" applyNumberFormat="1" applyFont="1" applyFill="1" applyBorder="1" applyAlignment="1">
      <alignment horizontal="left" wrapText="1"/>
    </xf>
    <xf numFmtId="44" fontId="0" fillId="0" borderId="1" xfId="2" applyFont="1" applyFill="1" applyBorder="1" applyAlignment="1">
      <alignment horizontal="left" wrapText="1"/>
    </xf>
    <xf numFmtId="10" fontId="0" fillId="0" borderId="1" xfId="3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4" fontId="0" fillId="0" borderId="10" xfId="0" applyNumberFormat="1" applyBorder="1" applyAlignment="1">
      <alignment horizontal="center"/>
    </xf>
    <xf numFmtId="44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microsoft.com/office/2022/10/relationships/richValueRel" Target="richData/richValueRel.xml"/><Relationship Id="rId4" Type="http://schemas.openxmlformats.org/officeDocument/2006/relationships/externalLink" Target="externalLinks/externalLink1.xml"/><Relationship Id="rId9" Type="http://schemas.openxmlformats.org/officeDocument/2006/relationships/sheetMetadata" Target="metadata.xml"/><Relationship Id="rId14" Type="http://schemas.microsoft.com/office/2022/11/relationships/FeaturePropertyBag" Target="featurePropertyBag/featurePropertyBag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</xdr:row>
          <xdr:rowOff>180975</xdr:rowOff>
        </xdr:from>
        <xdr:to>
          <xdr:col>9</xdr:col>
          <xdr:colOff>180975</xdr:colOff>
          <xdr:row>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HVAC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</xdr:row>
          <xdr:rowOff>28575</xdr:rowOff>
        </xdr:from>
        <xdr:to>
          <xdr:col>8</xdr:col>
          <xdr:colOff>1590675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Ventilization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180975</xdr:rowOff>
        </xdr:from>
        <xdr:to>
          <xdr:col>8</xdr:col>
          <xdr:colOff>1562100</xdr:colOff>
          <xdr:row>4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Heating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</xdr:row>
          <xdr:rowOff>9525</xdr:rowOff>
        </xdr:from>
        <xdr:to>
          <xdr:col>8</xdr:col>
          <xdr:colOff>1562100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Exhaust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</xdr:row>
          <xdr:rowOff>0</xdr:rowOff>
        </xdr:from>
        <xdr:to>
          <xdr:col>8</xdr:col>
          <xdr:colOff>1600200</xdr:colOff>
          <xdr:row>7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Kitchen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0</xdr:rowOff>
        </xdr:from>
        <xdr:to>
          <xdr:col>8</xdr:col>
          <xdr:colOff>1590675</xdr:colOff>
          <xdr:row>8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Special HVAC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0</xdr:rowOff>
        </xdr:from>
        <xdr:to>
          <xdr:col>9</xdr:col>
          <xdr:colOff>1562100</xdr:colOff>
          <xdr:row>3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Electrical Demolition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</xdr:row>
          <xdr:rowOff>28575</xdr:rowOff>
        </xdr:from>
        <xdr:to>
          <xdr:col>10</xdr:col>
          <xdr:colOff>28575</xdr:colOff>
          <xdr:row>5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Normal Power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28575</xdr:rowOff>
        </xdr:from>
        <xdr:to>
          <xdr:col>10</xdr:col>
          <xdr:colOff>28575</xdr:colOff>
          <xdr:row>4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Computer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</xdr:row>
          <xdr:rowOff>9525</xdr:rowOff>
        </xdr:from>
        <xdr:to>
          <xdr:col>10</xdr:col>
          <xdr:colOff>28575</xdr:colOff>
          <xdr:row>6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Emergency Power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0</xdr:rowOff>
        </xdr:from>
        <xdr:to>
          <xdr:col>10</xdr:col>
          <xdr:colOff>28575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Fire Alarm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190500</xdr:rowOff>
        </xdr:from>
        <xdr:to>
          <xdr:col>10</xdr:col>
          <xdr:colOff>28575</xdr:colOff>
          <xdr:row>8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Generator/UPS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</xdr:row>
          <xdr:rowOff>0</xdr:rowOff>
        </xdr:from>
        <xdr:to>
          <xdr:col>10</xdr:col>
          <xdr:colOff>28575</xdr:colOff>
          <xdr:row>9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Switchgear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0</xdr:rowOff>
        </xdr:from>
        <xdr:to>
          <xdr:col>10</xdr:col>
          <xdr:colOff>28575</xdr:colOff>
          <xdr:row>10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Switchboard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0</xdr:rowOff>
        </xdr:from>
        <xdr:to>
          <xdr:col>10</xdr:col>
          <xdr:colOff>28575</xdr:colOff>
          <xdr:row>11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Distribution Panel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0</xdr:rowOff>
        </xdr:from>
        <xdr:to>
          <xdr:col>10</xdr:col>
          <xdr:colOff>28575</xdr:colOff>
          <xdr:row>12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Branch Panel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13</xdr:row>
          <xdr:rowOff>0</xdr:rowOff>
        </xdr:from>
        <xdr:to>
          <xdr:col>10</xdr:col>
          <xdr:colOff>28575</xdr:colOff>
          <xdr:row>13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Kitchen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0</xdr:rowOff>
        </xdr:from>
        <xdr:to>
          <xdr:col>10</xdr:col>
          <xdr:colOff>28575</xdr:colOff>
          <xdr:row>14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Mechanical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0</xdr:rowOff>
        </xdr:from>
        <xdr:to>
          <xdr:col>10</xdr:col>
          <xdr:colOff>28575</xdr:colOff>
          <xdr:row>16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Fire Protection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0</xdr:rowOff>
        </xdr:from>
        <xdr:to>
          <xdr:col>10</xdr:col>
          <xdr:colOff>28575</xdr:colOff>
          <xdr:row>17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Site Utilities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0</xdr:rowOff>
        </xdr:from>
        <xdr:to>
          <xdr:col>10</xdr:col>
          <xdr:colOff>28575</xdr:colOff>
          <xdr:row>15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Plumbing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0</xdr:rowOff>
        </xdr:from>
        <xdr:to>
          <xdr:col>8</xdr:col>
          <xdr:colOff>1590675</xdr:colOff>
          <xdr:row>11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Conduit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28575</xdr:rowOff>
        </xdr:from>
        <xdr:to>
          <xdr:col>8</xdr:col>
          <xdr:colOff>1933575</xdr:colOff>
          <xdr:row>13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Security Systems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12</xdr:row>
          <xdr:rowOff>28575</xdr:rowOff>
        </xdr:from>
        <xdr:to>
          <xdr:col>8</xdr:col>
          <xdr:colOff>2028825</xdr:colOff>
          <xdr:row>12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Telecommunications Systems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9525</xdr:rowOff>
        </xdr:from>
        <xdr:to>
          <xdr:col>8</xdr:col>
          <xdr:colOff>2009775</xdr:colOff>
          <xdr:row>15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 Visual Coordination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0</xdr:rowOff>
        </xdr:from>
        <xdr:to>
          <xdr:col>8</xdr:col>
          <xdr:colOff>2028825</xdr:colOff>
          <xdr:row>19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Circuiting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28575</xdr:rowOff>
        </xdr:from>
        <xdr:to>
          <xdr:col>8</xdr:col>
          <xdr:colOff>1628775</xdr:colOff>
          <xdr:row>21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Site Lighting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28575</xdr:rowOff>
        </xdr:from>
        <xdr:to>
          <xdr:col>8</xdr:col>
          <xdr:colOff>2095500</xdr:colOff>
          <xdr:row>20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 Layouts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9525</xdr:rowOff>
        </xdr:from>
        <xdr:to>
          <xdr:col>8</xdr:col>
          <xdr:colOff>1685925</xdr:colOff>
          <xdr:row>21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Fixture Selections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0</xdr:rowOff>
        </xdr:from>
        <xdr:to>
          <xdr:col>8</xdr:col>
          <xdr:colOff>1895475</xdr:colOff>
          <xdr:row>23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Emergency and Exit Sign Lighting Layout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23</xdr:row>
          <xdr:rowOff>0</xdr:rowOff>
        </xdr:from>
        <xdr:to>
          <xdr:col>8</xdr:col>
          <xdr:colOff>1857375</xdr:colOff>
          <xdr:row>23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Photometric Calculations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24</xdr:row>
          <xdr:rowOff>0</xdr:rowOff>
        </xdr:from>
        <xdr:to>
          <xdr:col>8</xdr:col>
          <xdr:colOff>1704975</xdr:colOff>
          <xdr:row>24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Code Compliance Forms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</xdr:row>
          <xdr:rowOff>0</xdr:rowOff>
        </xdr:from>
        <xdr:to>
          <xdr:col>8</xdr:col>
          <xdr:colOff>1704975</xdr:colOff>
          <xdr:row>25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Fixture Controls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0</xdr:rowOff>
        </xdr:from>
        <xdr:to>
          <xdr:col>8</xdr:col>
          <xdr:colOff>1895475</xdr:colOff>
          <xdr:row>26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Daylighting Modeling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0</xdr:rowOff>
        </xdr:from>
        <xdr:to>
          <xdr:col>9</xdr:col>
          <xdr:colOff>2352675</xdr:colOff>
          <xdr:row>20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MSD/Sewer Dept. Work Permit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22</xdr:row>
          <xdr:rowOff>28575</xdr:rowOff>
        </xdr:from>
        <xdr:to>
          <xdr:col>10</xdr:col>
          <xdr:colOff>28575</xdr:colOff>
          <xdr:row>22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Plumbing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21</xdr:row>
          <xdr:rowOff>28575</xdr:rowOff>
        </xdr:from>
        <xdr:to>
          <xdr:col>10</xdr:col>
          <xdr:colOff>28575</xdr:colOff>
          <xdr:row>21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Plumbing Risers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23</xdr:row>
          <xdr:rowOff>9525</xdr:rowOff>
        </xdr:from>
        <xdr:to>
          <xdr:col>10</xdr:col>
          <xdr:colOff>28575</xdr:colOff>
          <xdr:row>23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Process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0</xdr:rowOff>
        </xdr:from>
        <xdr:to>
          <xdr:col>10</xdr:col>
          <xdr:colOff>28575</xdr:colOff>
          <xdr:row>25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Process Medical Piping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190500</xdr:rowOff>
        </xdr:from>
        <xdr:to>
          <xdr:col>10</xdr:col>
          <xdr:colOff>28575</xdr:colOff>
          <xdr:row>25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Kitchen Equipment Terminations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0</xdr:rowOff>
        </xdr:from>
        <xdr:to>
          <xdr:col>9</xdr:col>
          <xdr:colOff>2352675</xdr:colOff>
          <xdr:row>28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Sprinkler System (Performance Specifications)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28575</xdr:rowOff>
        </xdr:from>
        <xdr:to>
          <xdr:col>10</xdr:col>
          <xdr:colOff>28575</xdr:colOff>
          <xdr:row>29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Sprinkler System (Detailed)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9525</xdr:rowOff>
        </xdr:from>
        <xdr:to>
          <xdr:col>8</xdr:col>
          <xdr:colOff>1676400</xdr:colOff>
          <xdr:row>15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Nurse Call System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RS%20MEANS%20MASTER%202.xlsx" TargetMode="External"/><Relationship Id="rId1" Type="http://schemas.openxmlformats.org/officeDocument/2006/relationships/externalLinkPath" Target="/Users/Admin/Desktop/RS%20MEANS%20MAS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Operations\Business%20Development\Proposals\240899-VES-Sample%20Proposal%20Directory%20(Do%20Not%20Delete)\Fee%20Calculator%20-%20RS%20Means.xlsx" TargetMode="External"/><Relationship Id="rId1" Type="http://schemas.openxmlformats.org/officeDocument/2006/relationships/externalLinkPath" Target="file:///M:\Operations\Business%20Development\Proposals\240899-VES-Sample%20Proposal%20Directory%20(Do%20Not%20Delete)\Fee%20Calculator%20-%20RS%20Me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S Means"/>
      <sheetName val="RS Means DATA"/>
      <sheetName val="CDB DATA"/>
      <sheetName val="Client DATA"/>
      <sheetName val="Letter"/>
      <sheetName val="Mailing"/>
    </sheetNames>
    <sheetDataSet>
      <sheetData sheetId="0"/>
      <sheetData sheetId="1">
        <row r="2">
          <cell r="B2" t="str">
            <v>Apartments, 1-3 Story</v>
          </cell>
        </row>
        <row r="3">
          <cell r="B3" t="str">
            <v>Apartments, 4-7 Story</v>
          </cell>
        </row>
        <row r="4">
          <cell r="B4" t="str">
            <v>Apartments, 8-24 Story</v>
          </cell>
        </row>
        <row r="5">
          <cell r="B5" t="str">
            <v>Assisted - Senior Living</v>
          </cell>
        </row>
        <row r="6">
          <cell r="B6" t="str">
            <v>Auditorium</v>
          </cell>
        </row>
        <row r="7">
          <cell r="B7" t="str">
            <v>Bank</v>
          </cell>
        </row>
        <row r="8">
          <cell r="B8" t="str">
            <v>Bowling Alley</v>
          </cell>
        </row>
        <row r="9">
          <cell r="B9" t="str">
            <v>Bus Terminal</v>
          </cell>
        </row>
        <row r="10">
          <cell r="B10" t="str">
            <v>Car Wash</v>
          </cell>
        </row>
        <row r="11">
          <cell r="B11" t="str">
            <v>Curch</v>
          </cell>
        </row>
        <row r="12">
          <cell r="B12" t="str">
            <v>Club, Country</v>
          </cell>
        </row>
        <row r="13">
          <cell r="B13" t="str">
            <v>Club, Social</v>
          </cell>
        </row>
        <row r="14">
          <cell r="B14" t="str">
            <v>College, Classroom, 2-3 Story</v>
          </cell>
        </row>
        <row r="15">
          <cell r="B15" t="str">
            <v>College, Dormitory, 2-3 Story</v>
          </cell>
        </row>
        <row r="16">
          <cell r="B16" t="str">
            <v>College, Dormitory, 4-8 Story</v>
          </cell>
        </row>
        <row r="17">
          <cell r="B17" t="str">
            <v>College, Laboratory</v>
          </cell>
        </row>
        <row r="18">
          <cell r="B18" t="str">
            <v>College, Student Union</v>
          </cell>
        </row>
        <row r="19">
          <cell r="B19" t="str">
            <v>Community Center</v>
          </cell>
        </row>
        <row r="20">
          <cell r="B20" t="str">
            <v>Computer Data Center</v>
          </cell>
        </row>
        <row r="21">
          <cell r="B21" t="str">
            <v>Courthouse, 1 Story</v>
          </cell>
        </row>
        <row r="22">
          <cell r="B22" t="str">
            <v>Courthouse, 2-3 Story</v>
          </cell>
        </row>
        <row r="23">
          <cell r="B23" t="str">
            <v>Day Care Center</v>
          </cell>
        </row>
        <row r="24">
          <cell r="B24" t="str">
            <v>Factory, 1 Story</v>
          </cell>
        </row>
        <row r="25">
          <cell r="B25" t="str">
            <v>Factory, 3 Story</v>
          </cell>
        </row>
        <row r="26">
          <cell r="B26" t="str">
            <v>Fire Station. 1 Story</v>
          </cell>
        </row>
        <row r="27">
          <cell r="B27" t="str">
            <v>Fire Station. 3 Story</v>
          </cell>
        </row>
        <row r="28">
          <cell r="B28" t="str">
            <v>Fraternity / Sorority House</v>
          </cell>
        </row>
        <row r="29">
          <cell r="B29" t="str">
            <v>Funeral Home</v>
          </cell>
        </row>
        <row r="30">
          <cell r="B30" t="str">
            <v>Garage, Auto Sales</v>
          </cell>
        </row>
        <row r="31">
          <cell r="B31" t="str">
            <v>Garage, Parking</v>
          </cell>
        </row>
        <row r="32">
          <cell r="B32" t="str">
            <v>Garage, Underground Parking</v>
          </cell>
        </row>
        <row r="33">
          <cell r="B33" t="str">
            <v>Garage, Repair</v>
          </cell>
        </row>
        <row r="34">
          <cell r="B34" t="str">
            <v>Garage, Service Station</v>
          </cell>
        </row>
        <row r="35">
          <cell r="B35" t="str">
            <v>Gymnasium</v>
          </cell>
        </row>
        <row r="36">
          <cell r="B36" t="str">
            <v>Hangar, Aircraft</v>
          </cell>
        </row>
        <row r="37">
          <cell r="B37" t="str">
            <v>Hospital, 2-3 Story</v>
          </cell>
        </row>
        <row r="38">
          <cell r="B38" t="str">
            <v>Hospital, 4-8 Story</v>
          </cell>
        </row>
        <row r="39">
          <cell r="B39" t="str">
            <v>Hotel, 4-7 Story</v>
          </cell>
        </row>
        <row r="40">
          <cell r="B40" t="str">
            <v>Hotel, 8-24 Story</v>
          </cell>
        </row>
        <row r="41">
          <cell r="B41" t="str">
            <v>Jail</v>
          </cell>
        </row>
        <row r="42">
          <cell r="B42" t="str">
            <v>Laundromat</v>
          </cell>
        </row>
        <row r="43">
          <cell r="B43" t="str">
            <v>Library</v>
          </cell>
        </row>
        <row r="44">
          <cell r="B44" t="str">
            <v>Medical Office, 1 Story</v>
          </cell>
        </row>
        <row r="45">
          <cell r="B45" t="str">
            <v>Medical Office, 2 Story</v>
          </cell>
        </row>
        <row r="46">
          <cell r="B46" t="str">
            <v>Motel, 1 Story</v>
          </cell>
        </row>
        <row r="47">
          <cell r="B47" t="str">
            <v>Motel, 1 Story</v>
          </cell>
        </row>
        <row r="48">
          <cell r="B48" t="str">
            <v>Movie Theater</v>
          </cell>
        </row>
        <row r="49">
          <cell r="B49" t="str">
            <v>Nursing Home</v>
          </cell>
        </row>
        <row r="50">
          <cell r="B50" t="str">
            <v>Office, 1 Story</v>
          </cell>
        </row>
        <row r="51">
          <cell r="B51" t="str">
            <v>Office, 2-4 Story</v>
          </cell>
        </row>
        <row r="52">
          <cell r="B52" t="str">
            <v>Office, 5-10 Story</v>
          </cell>
        </row>
        <row r="53">
          <cell r="B53" t="str">
            <v>Office, 11-20 Story</v>
          </cell>
        </row>
        <row r="54">
          <cell r="B54" t="str">
            <v>Outpatient Surgery Center</v>
          </cell>
        </row>
        <row r="55">
          <cell r="B55" t="str">
            <v>Police Station</v>
          </cell>
        </row>
        <row r="56">
          <cell r="B56" t="str">
            <v>Post Frame Barn</v>
          </cell>
        </row>
        <row r="57">
          <cell r="B57" t="str">
            <v>Post Office</v>
          </cell>
        </row>
        <row r="58">
          <cell r="B58" t="str">
            <v>Racquetball Court</v>
          </cell>
        </row>
        <row r="59">
          <cell r="B59" t="str">
            <v>Religious Education</v>
          </cell>
        </row>
        <row r="60">
          <cell r="B60" t="str">
            <v>Restaurant</v>
          </cell>
        </row>
        <row r="61">
          <cell r="B61" t="str">
            <v>Restaurant, Fast Food</v>
          </cell>
        </row>
        <row r="62">
          <cell r="B62" t="str">
            <v>Rink, Hockey / Indoor Soccer0</v>
          </cell>
        </row>
        <row r="63">
          <cell r="B63" t="str">
            <v>School, Elementary</v>
          </cell>
        </row>
        <row r="64">
          <cell r="B64" t="str">
            <v>School, High School 2-3 Story</v>
          </cell>
        </row>
        <row r="65">
          <cell r="B65" t="str">
            <v>School, Jr. High 2-3 Story</v>
          </cell>
        </row>
        <row r="66">
          <cell r="B66" t="str">
            <v>School, Vocational</v>
          </cell>
        </row>
        <row r="67">
          <cell r="B67" t="str">
            <v>Store, Convenience</v>
          </cell>
        </row>
        <row r="68">
          <cell r="B68" t="str">
            <v>Store, Department, 1 Story</v>
          </cell>
        </row>
        <row r="69">
          <cell r="B69" t="str">
            <v>Store, Department, 3 Story</v>
          </cell>
        </row>
        <row r="70">
          <cell r="B70" t="str">
            <v>Store Retail</v>
          </cell>
        </row>
        <row r="71">
          <cell r="B71" t="str">
            <v>Supermarket</v>
          </cell>
        </row>
        <row r="72">
          <cell r="B72" t="str">
            <v>Swimming Pool, Enclosed</v>
          </cell>
        </row>
        <row r="73">
          <cell r="B73" t="str">
            <v>Telephone Exchange</v>
          </cell>
        </row>
        <row r="74">
          <cell r="B74" t="str">
            <v>Town Hall, 1 Story</v>
          </cell>
        </row>
        <row r="75">
          <cell r="B75" t="str">
            <v>Twon Hall, 2-3 Story</v>
          </cell>
        </row>
        <row r="76">
          <cell r="B76" t="str">
            <v>Veterinary Hospital</v>
          </cell>
        </row>
        <row r="77">
          <cell r="B77" t="str">
            <v>Warehouse</v>
          </cell>
        </row>
        <row r="78">
          <cell r="B78" t="str">
            <v>Warehouse Self Storage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S Means"/>
      <sheetName val="RS Means DATA"/>
      <sheetName val="CDB DATA"/>
      <sheetName val="Client DATA"/>
      <sheetName val="Letter"/>
      <sheetName val="Mailing"/>
    </sheetNames>
    <sheetDataSet>
      <sheetData sheetId="0"/>
      <sheetData sheetId="1">
        <row r="2">
          <cell r="B2" t="str">
            <v>Apartments, 1-3 Story</v>
          </cell>
          <cell r="C2" t="str">
            <v>M.010</v>
          </cell>
          <cell r="D2">
            <v>234.15</v>
          </cell>
          <cell r="E2">
            <v>15.32</v>
          </cell>
          <cell r="F2">
            <v>4.1000000000000002E-2</v>
          </cell>
          <cell r="G2">
            <v>0.13200000000000001</v>
          </cell>
          <cell r="H2">
            <v>0.17799999999999999</v>
          </cell>
          <cell r="I2">
            <v>5.0000000000000001E-3</v>
          </cell>
          <cell r="J2">
            <v>0.24099999999999999</v>
          </cell>
          <cell r="K2">
            <v>3.5000000000000003E-2</v>
          </cell>
          <cell r="L2">
            <v>0.1</v>
          </cell>
          <cell r="M2">
            <v>0.13100000000000001</v>
          </cell>
          <cell r="N2">
            <v>3.1E-2</v>
          </cell>
          <cell r="O2">
            <v>9.4E-2</v>
          </cell>
          <cell r="P2">
            <v>1.2E-2</v>
          </cell>
          <cell r="Q2">
            <v>0</v>
          </cell>
          <cell r="R2">
            <v>0</v>
          </cell>
        </row>
        <row r="3">
          <cell r="B3" t="str">
            <v>Apartments, 4-7 Story</v>
          </cell>
          <cell r="C3" t="str">
            <v>M.020</v>
          </cell>
          <cell r="D3">
            <v>255</v>
          </cell>
          <cell r="E3">
            <v>16.68</v>
          </cell>
          <cell r="F3">
            <v>1.7000000000000001E-2</v>
          </cell>
          <cell r="G3">
            <v>0.152</v>
          </cell>
          <cell r="H3">
            <v>0.214</v>
          </cell>
          <cell r="I3">
            <v>0.01</v>
          </cell>
          <cell r="J3">
            <v>0.22900000000000001</v>
          </cell>
          <cell r="K3">
            <v>0.05</v>
          </cell>
          <cell r="L3">
            <v>8.7999999999999995E-2</v>
          </cell>
          <cell r="M3">
            <v>0.11</v>
          </cell>
          <cell r="N3">
            <v>0.03</v>
          </cell>
          <cell r="O3">
            <v>8.6999999999999994E-2</v>
          </cell>
          <cell r="P3">
            <v>1.0999999999999999E-2</v>
          </cell>
          <cell r="Q3">
            <v>0</v>
          </cell>
          <cell r="R3">
            <v>0</v>
          </cell>
        </row>
        <row r="4">
          <cell r="B4" t="str">
            <v>Apartments, 8-24 Story</v>
          </cell>
          <cell r="C4" t="str">
            <v>M.030</v>
          </cell>
          <cell r="D4">
            <v>259.85000000000002</v>
          </cell>
          <cell r="E4">
            <v>14.71</v>
          </cell>
          <cell r="F4">
            <v>0.123</v>
          </cell>
          <cell r="G4">
            <v>9.2999999999999999E-2</v>
          </cell>
          <cell r="H4">
            <v>0.122</v>
          </cell>
          <cell r="I4">
            <v>4.0000000000000001E-3</v>
          </cell>
          <cell r="J4">
            <v>0.24099999999999999</v>
          </cell>
          <cell r="K4">
            <v>8.1000000000000003E-2</v>
          </cell>
          <cell r="L4">
            <v>8.5000000000000006E-2</v>
          </cell>
          <cell r="M4">
            <v>0.107</v>
          </cell>
          <cell r="N4">
            <v>3.6999999999999998E-2</v>
          </cell>
          <cell r="O4">
            <v>9.7000000000000003E-2</v>
          </cell>
          <cell r="P4">
            <v>1.0999999999999999E-2</v>
          </cell>
          <cell r="Q4">
            <v>0</v>
          </cell>
          <cell r="R4">
            <v>0</v>
          </cell>
        </row>
        <row r="5">
          <cell r="B5" t="str">
            <v>Assisted - Senior Living</v>
          </cell>
          <cell r="C5" t="str">
            <v>M.035</v>
          </cell>
          <cell r="D5">
            <v>252.95</v>
          </cell>
          <cell r="E5">
            <v>25.07</v>
          </cell>
          <cell r="F5">
            <v>0.1</v>
          </cell>
          <cell r="G5">
            <v>6.5000000000000002E-2</v>
          </cell>
          <cell r="H5">
            <v>0.10199999999999999</v>
          </cell>
          <cell r="I5">
            <v>2.1999999999999999E-2</v>
          </cell>
          <cell r="J5">
            <v>0.27300000000000002</v>
          </cell>
          <cell r="K5">
            <v>0</v>
          </cell>
          <cell r="L5">
            <v>0.13800000000000001</v>
          </cell>
          <cell r="M5">
            <v>0.03</v>
          </cell>
          <cell r="N5">
            <v>3.7999999999999999E-2</v>
          </cell>
          <cell r="O5">
            <v>0.221</v>
          </cell>
          <cell r="P5">
            <v>1.0999999999999999E-2</v>
          </cell>
          <cell r="Q5">
            <v>0</v>
          </cell>
          <cell r="R5">
            <v>0</v>
          </cell>
        </row>
        <row r="6">
          <cell r="B6" t="str">
            <v>Auditorium</v>
          </cell>
          <cell r="C6" t="str">
            <v>M.040</v>
          </cell>
          <cell r="D6">
            <v>254.65</v>
          </cell>
          <cell r="E6">
            <v>16.66</v>
          </cell>
          <cell r="F6">
            <v>8.2000000000000003E-2</v>
          </cell>
          <cell r="G6">
            <v>0.03</v>
          </cell>
          <cell r="H6">
            <v>0.25800000000000001</v>
          </cell>
          <cell r="I6">
            <v>4.3999999999999997E-2</v>
          </cell>
          <cell r="J6">
            <v>0.191</v>
          </cell>
          <cell r="K6">
            <v>2.5000000000000001E-2</v>
          </cell>
          <cell r="L6">
            <v>9.4E-2</v>
          </cell>
          <cell r="M6">
            <v>9.0999999999999998E-2</v>
          </cell>
          <cell r="N6">
            <v>3.1E-2</v>
          </cell>
          <cell r="O6">
            <v>0.154</v>
          </cell>
          <cell r="P6">
            <v>0</v>
          </cell>
          <cell r="Q6">
            <v>0</v>
          </cell>
          <cell r="R6">
            <v>0</v>
          </cell>
        </row>
        <row r="7">
          <cell r="B7" t="str">
            <v>Bank</v>
          </cell>
          <cell r="C7" t="str">
            <v>M.050</v>
          </cell>
          <cell r="D7">
            <v>334.05</v>
          </cell>
          <cell r="E7">
            <v>24.74</v>
          </cell>
          <cell r="F7">
            <v>9.2999999999999999E-2</v>
          </cell>
          <cell r="G7">
            <v>0.126</v>
          </cell>
          <cell r="H7">
            <v>0.19900000000000001</v>
          </cell>
          <cell r="I7">
            <v>0.04</v>
          </cell>
          <cell r="J7">
            <v>0.13600000000000001</v>
          </cell>
          <cell r="K7">
            <v>0</v>
          </cell>
          <cell r="L7">
            <v>7.0999999999999994E-2</v>
          </cell>
          <cell r="M7">
            <v>5.3999999999999999E-2</v>
          </cell>
          <cell r="N7">
            <v>0.05</v>
          </cell>
          <cell r="O7">
            <v>0.12</v>
          </cell>
          <cell r="P7">
            <v>3.9E-2</v>
          </cell>
          <cell r="Q7">
            <v>7.1999999999999995E-2</v>
          </cell>
          <cell r="R7">
            <v>0</v>
          </cell>
        </row>
        <row r="8">
          <cell r="B8" t="str">
            <v>Bowling Alley</v>
          </cell>
          <cell r="C8" t="str">
            <v>M.060</v>
          </cell>
          <cell r="D8">
            <v>219.05</v>
          </cell>
          <cell r="E8">
            <v>12.4</v>
          </cell>
          <cell r="F8">
            <v>8.2000000000000003E-2</v>
          </cell>
          <cell r="G8">
            <v>8.8999999999999996E-2</v>
          </cell>
          <cell r="H8">
            <v>6.8000000000000005E-2</v>
          </cell>
          <cell r="I8">
            <v>0.05</v>
          </cell>
          <cell r="J8">
            <v>7.0999999999999994E-2</v>
          </cell>
          <cell r="K8">
            <v>0</v>
          </cell>
          <cell r="L8">
            <v>2.1000000000000001E-2</v>
          </cell>
          <cell r="M8">
            <v>0.11799999999999999</v>
          </cell>
          <cell r="N8">
            <v>3.9E-2</v>
          </cell>
          <cell r="O8">
            <v>0.13600000000000001</v>
          </cell>
          <cell r="P8">
            <v>0.32700000000000001</v>
          </cell>
          <cell r="Q8">
            <v>0</v>
          </cell>
          <cell r="R8">
            <v>0</v>
          </cell>
        </row>
        <row r="9">
          <cell r="B9" t="str">
            <v>Bus Terminal</v>
          </cell>
          <cell r="C9" t="str">
            <v>M.070</v>
          </cell>
          <cell r="D9">
            <v>216.4</v>
          </cell>
          <cell r="E9">
            <v>12.25</v>
          </cell>
          <cell r="F9">
            <v>0.126</v>
          </cell>
          <cell r="G9">
            <v>5.8000000000000003E-2</v>
          </cell>
          <cell r="H9">
            <v>0.16700000000000001</v>
          </cell>
          <cell r="I9">
            <v>5.3999999999999999E-2</v>
          </cell>
          <cell r="J9">
            <v>0.22800000000000001</v>
          </cell>
          <cell r="K9">
            <v>0</v>
          </cell>
          <cell r="L9">
            <v>0.1</v>
          </cell>
          <cell r="M9">
            <v>9.0999999999999998E-2</v>
          </cell>
          <cell r="N9">
            <v>5.2999999999999999E-2</v>
          </cell>
          <cell r="O9">
            <v>0.124</v>
          </cell>
          <cell r="P9">
            <v>0</v>
          </cell>
          <cell r="Q9">
            <v>0</v>
          </cell>
          <cell r="R9">
            <v>0</v>
          </cell>
        </row>
        <row r="10">
          <cell r="B10" t="str">
            <v>Car Wash</v>
          </cell>
          <cell r="C10" t="str">
            <v>M.080</v>
          </cell>
          <cell r="D10">
            <v>437.25</v>
          </cell>
          <cell r="E10">
            <v>28.61</v>
          </cell>
          <cell r="F10">
            <v>9.6000000000000002E-2</v>
          </cell>
          <cell r="G10">
            <v>3.7999999999999999E-2</v>
          </cell>
          <cell r="H10">
            <v>0.27300000000000002</v>
          </cell>
          <cell r="I10">
            <v>3.3000000000000002E-2</v>
          </cell>
          <cell r="J10">
            <v>3.3000000000000002E-2</v>
          </cell>
          <cell r="K10">
            <v>0</v>
          </cell>
          <cell r="L10">
            <v>0.21</v>
          </cell>
          <cell r="M10">
            <v>3.5999999999999997E-2</v>
          </cell>
          <cell r="N10">
            <v>0</v>
          </cell>
          <cell r="O10">
            <v>0.28199999999999997</v>
          </cell>
          <cell r="P10">
            <v>0</v>
          </cell>
          <cell r="Q10">
            <v>0</v>
          </cell>
          <cell r="R10">
            <v>0</v>
          </cell>
        </row>
        <row r="11">
          <cell r="B11" t="str">
            <v>Curch</v>
          </cell>
          <cell r="C11" t="str">
            <v>M.090</v>
          </cell>
          <cell r="D11">
            <v>246.25</v>
          </cell>
          <cell r="E11">
            <v>22.39</v>
          </cell>
          <cell r="F11">
            <v>0.108</v>
          </cell>
          <cell r="G11">
            <v>0.16700000000000001</v>
          </cell>
          <cell r="H11">
            <v>0.216</v>
          </cell>
          <cell r="I11">
            <v>5.1999999999999998E-2</v>
          </cell>
          <cell r="J11">
            <v>0.13300000000000001</v>
          </cell>
          <cell r="K11">
            <v>0</v>
          </cell>
          <cell r="L11">
            <v>2.9000000000000001E-2</v>
          </cell>
          <cell r="M11">
            <v>0.151</v>
          </cell>
          <cell r="N11">
            <v>4.2000000000000003E-2</v>
          </cell>
          <cell r="O11">
            <v>0.10100000000000001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Club, Country</v>
          </cell>
          <cell r="C12" t="str">
            <v>M.100</v>
          </cell>
          <cell r="D12">
            <v>304.89999999999998</v>
          </cell>
          <cell r="E12">
            <v>22.58</v>
          </cell>
          <cell r="F12">
            <v>0.09</v>
          </cell>
          <cell r="G12">
            <v>5.2999999999999999E-2</v>
          </cell>
          <cell r="H12">
            <v>0.22600000000000001</v>
          </cell>
          <cell r="I12">
            <v>1.7000000000000001E-2</v>
          </cell>
          <cell r="J12">
            <v>0.17299999999999999</v>
          </cell>
          <cell r="K12">
            <v>0</v>
          </cell>
          <cell r="L12">
            <v>0.151</v>
          </cell>
          <cell r="M12">
            <v>0.14799999999999999</v>
          </cell>
          <cell r="N12">
            <v>0.05</v>
          </cell>
          <cell r="O12">
            <v>9.1999999999999998E-2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>Club, Social</v>
          </cell>
          <cell r="C13" t="str">
            <v>M.110</v>
          </cell>
          <cell r="D13">
            <v>227.35</v>
          </cell>
          <cell r="E13">
            <v>14.87</v>
          </cell>
          <cell r="F13">
            <v>7.8E-2</v>
          </cell>
          <cell r="G13">
            <v>7.0000000000000007E-2</v>
          </cell>
          <cell r="H13">
            <v>0.13</v>
          </cell>
          <cell r="I13">
            <v>4.9000000000000002E-2</v>
          </cell>
          <cell r="J13">
            <v>0.25700000000000001</v>
          </cell>
          <cell r="K13">
            <v>0</v>
          </cell>
          <cell r="L13">
            <v>7.9000000000000001E-2</v>
          </cell>
          <cell r="M13">
            <v>0.19</v>
          </cell>
          <cell r="N13">
            <v>4.7E-2</v>
          </cell>
          <cell r="O13">
            <v>0.10100000000000001</v>
          </cell>
          <cell r="P13">
            <v>0</v>
          </cell>
          <cell r="Q13">
            <v>0</v>
          </cell>
          <cell r="R13">
            <v>0</v>
          </cell>
        </row>
        <row r="14">
          <cell r="B14" t="str">
            <v>College, Classroom, 2-3 Story</v>
          </cell>
          <cell r="C14" t="str">
            <v>M.120</v>
          </cell>
          <cell r="D14">
            <v>216.05</v>
          </cell>
          <cell r="E14">
            <v>14.13</v>
          </cell>
          <cell r="F14">
            <v>4.2999999999999997E-2</v>
          </cell>
          <cell r="G14">
            <v>0.106</v>
          </cell>
          <cell r="H14">
            <v>9.4E-2</v>
          </cell>
          <cell r="I14">
            <v>3.4000000000000002E-2</v>
          </cell>
          <cell r="J14">
            <v>0.21099999999999999</v>
          </cell>
          <cell r="K14">
            <v>2.5999999999999999E-2</v>
          </cell>
          <cell r="L14">
            <v>7.3999999999999996E-2</v>
          </cell>
          <cell r="M14">
            <v>0.156</v>
          </cell>
          <cell r="N14">
            <v>3.3000000000000002E-2</v>
          </cell>
          <cell r="O14">
            <v>0.223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College, Dormitory, 2-3 Story</v>
          </cell>
          <cell r="C15" t="str">
            <v>M.130</v>
          </cell>
          <cell r="D15">
            <v>233.05</v>
          </cell>
          <cell r="E15">
            <v>15.25</v>
          </cell>
          <cell r="F15">
            <v>5.1999999999999998E-2</v>
          </cell>
          <cell r="G15">
            <v>0.13500000000000001</v>
          </cell>
          <cell r="H15">
            <v>8.3000000000000004E-2</v>
          </cell>
          <cell r="I15">
            <v>0.01</v>
          </cell>
          <cell r="J15">
            <v>0.23300000000000001</v>
          </cell>
          <cell r="K15">
            <v>3.3000000000000002E-2</v>
          </cell>
          <cell r="L15">
            <v>0.16</v>
          </cell>
          <cell r="M15">
            <v>8.5999999999999993E-2</v>
          </cell>
          <cell r="N15">
            <v>3.4000000000000002E-2</v>
          </cell>
          <cell r="O15">
            <v>0.16300000000000001</v>
          </cell>
          <cell r="P15">
            <v>1.0999999999999999E-2</v>
          </cell>
          <cell r="Q15">
            <v>0</v>
          </cell>
          <cell r="R15">
            <v>0</v>
          </cell>
        </row>
        <row r="16">
          <cell r="B16" t="str">
            <v>College, Dormitory, 4-8 Story</v>
          </cell>
          <cell r="C16" t="str">
            <v>M.140</v>
          </cell>
          <cell r="D16">
            <v>234.65</v>
          </cell>
          <cell r="E16">
            <v>15.35</v>
          </cell>
          <cell r="F16">
            <v>0.02</v>
          </cell>
          <cell r="G16">
            <v>0.13</v>
          </cell>
          <cell r="H16">
            <v>0.19700000000000001</v>
          </cell>
          <cell r="I16">
            <v>1.2E-2</v>
          </cell>
          <cell r="J16">
            <v>0.20300000000000001</v>
          </cell>
          <cell r="K16">
            <v>8.1000000000000003E-2</v>
          </cell>
          <cell r="L16">
            <v>7.4999999999999997E-2</v>
          </cell>
          <cell r="M16">
            <v>0.10100000000000001</v>
          </cell>
          <cell r="N16">
            <v>3.1E-2</v>
          </cell>
          <cell r="O16">
            <v>0.14399999999999999</v>
          </cell>
          <cell r="P16">
            <v>5.0000000000000001E-3</v>
          </cell>
          <cell r="Q16">
            <v>0</v>
          </cell>
          <cell r="R16">
            <v>0</v>
          </cell>
        </row>
        <row r="17">
          <cell r="B17" t="str">
            <v>College, Laboratory</v>
          </cell>
          <cell r="C17" t="str">
            <v>M.150</v>
          </cell>
          <cell r="D17">
            <v>240.5</v>
          </cell>
          <cell r="E17">
            <v>19.850000000000001</v>
          </cell>
          <cell r="F17">
            <v>7.2999999999999995E-2</v>
          </cell>
          <cell r="G17">
            <v>8.5999999999999993E-2</v>
          </cell>
          <cell r="H17">
            <v>0.1</v>
          </cell>
          <cell r="I17">
            <v>6.3E-2</v>
          </cell>
          <cell r="J17">
            <v>0.182</v>
          </cell>
          <cell r="K17">
            <v>0</v>
          </cell>
          <cell r="L17">
            <v>6.6000000000000003E-2</v>
          </cell>
          <cell r="M17">
            <v>0.14299999999999999</v>
          </cell>
          <cell r="N17">
            <v>2.9000000000000001E-2</v>
          </cell>
          <cell r="O17">
            <v>0.14099999999999999</v>
          </cell>
          <cell r="P17">
            <v>0.11700000000000001</v>
          </cell>
          <cell r="Q17">
            <v>0</v>
          </cell>
          <cell r="R17">
            <v>0</v>
          </cell>
        </row>
        <row r="18">
          <cell r="B18" t="str">
            <v>College, Student Union</v>
          </cell>
          <cell r="C18" t="str">
            <v>M.160</v>
          </cell>
          <cell r="D18">
            <v>227.1</v>
          </cell>
          <cell r="E18">
            <v>14.86</v>
          </cell>
          <cell r="F18">
            <v>5.6000000000000001E-2</v>
          </cell>
          <cell r="G18">
            <v>0.17899999999999999</v>
          </cell>
          <cell r="H18">
            <v>0.124</v>
          </cell>
          <cell r="I18">
            <v>2.5999999999999999E-2</v>
          </cell>
          <cell r="J18">
            <v>0.20300000000000001</v>
          </cell>
          <cell r="K18">
            <v>2.5000000000000001E-2</v>
          </cell>
          <cell r="L18">
            <v>3.6999999999999998E-2</v>
          </cell>
          <cell r="M18">
            <v>0.14799999999999999</v>
          </cell>
          <cell r="N18">
            <v>3.5999999999999997E-2</v>
          </cell>
          <cell r="O18">
            <v>0.16400000000000001</v>
          </cell>
          <cell r="P18">
            <v>0</v>
          </cell>
          <cell r="Q18">
            <v>0</v>
          </cell>
          <cell r="R18">
            <v>0</v>
          </cell>
        </row>
        <row r="19">
          <cell r="B19" t="str">
            <v>Community Center</v>
          </cell>
          <cell r="C19" t="str">
            <v>M.170</v>
          </cell>
          <cell r="D19">
            <v>203.45</v>
          </cell>
          <cell r="E19">
            <v>15.07</v>
          </cell>
          <cell r="F19">
            <v>0.115</v>
          </cell>
          <cell r="G19">
            <v>7.8E-2</v>
          </cell>
          <cell r="H19">
            <v>0.187</v>
          </cell>
          <cell r="I19">
            <v>6.2E-2</v>
          </cell>
          <cell r="J19">
            <v>0.221</v>
          </cell>
          <cell r="K19">
            <v>0</v>
          </cell>
          <cell r="L19">
            <v>0.11</v>
          </cell>
          <cell r="M19">
            <v>9.0999999999999998E-2</v>
          </cell>
          <cell r="N19">
            <v>3.5000000000000003E-2</v>
          </cell>
          <cell r="O19">
            <v>8.4000000000000005E-2</v>
          </cell>
          <cell r="P19">
            <v>1.7000000000000001E-2</v>
          </cell>
          <cell r="Q19">
            <v>0</v>
          </cell>
          <cell r="R19">
            <v>0</v>
          </cell>
        </row>
        <row r="20">
          <cell r="B20" t="str">
            <v>Computer Data Center</v>
          </cell>
          <cell r="C20" t="str">
            <v>M.175</v>
          </cell>
          <cell r="D20">
            <v>425.65</v>
          </cell>
          <cell r="E20">
            <v>27.85</v>
          </cell>
          <cell r="F20">
            <v>4.2000000000000003E-2</v>
          </cell>
          <cell r="G20">
            <v>5.2999999999999999E-2</v>
          </cell>
          <cell r="H20">
            <v>0.04</v>
          </cell>
          <cell r="I20">
            <v>0.01</v>
          </cell>
          <cell r="J20">
            <v>0.11</v>
          </cell>
          <cell r="K20">
            <v>0</v>
          </cell>
          <cell r="L20">
            <v>0.01</v>
          </cell>
          <cell r="M20">
            <v>0.41499999999999998</v>
          </cell>
          <cell r="N20">
            <v>2.7E-2</v>
          </cell>
          <cell r="O20">
            <v>0.27100000000000002</v>
          </cell>
          <cell r="P20">
            <v>0</v>
          </cell>
          <cell r="Q20">
            <v>2.1999999999999999E-2</v>
          </cell>
          <cell r="R20">
            <v>0</v>
          </cell>
        </row>
        <row r="21">
          <cell r="B21" t="str">
            <v>Courthouse, 1 Story</v>
          </cell>
          <cell r="C21" t="str">
            <v>M.180</v>
          </cell>
          <cell r="D21">
            <v>298.35000000000002</v>
          </cell>
          <cell r="E21">
            <v>19.52</v>
          </cell>
          <cell r="F21">
            <v>6.3E-2</v>
          </cell>
          <cell r="G21">
            <v>0.152</v>
          </cell>
          <cell r="H21">
            <v>0.122</v>
          </cell>
          <cell r="I21">
            <v>3.5999999999999997E-2</v>
          </cell>
          <cell r="J21">
            <v>0.35099999999999998</v>
          </cell>
          <cell r="K21">
            <v>0</v>
          </cell>
          <cell r="L21">
            <v>5.0999999999999997E-2</v>
          </cell>
          <cell r="M21">
            <v>0.113</v>
          </cell>
          <cell r="N21">
            <v>2.4E-2</v>
          </cell>
          <cell r="O21">
            <v>8.6999999999999994E-2</v>
          </cell>
          <cell r="P21">
            <v>0</v>
          </cell>
          <cell r="Q21">
            <v>0</v>
          </cell>
          <cell r="R21">
            <v>0</v>
          </cell>
        </row>
        <row r="22">
          <cell r="B22" t="str">
            <v>Courthouse, 2-3 Story</v>
          </cell>
          <cell r="C22" t="str">
            <v>M.190</v>
          </cell>
          <cell r="D22">
            <v>298.3</v>
          </cell>
          <cell r="E22">
            <v>16.89</v>
          </cell>
          <cell r="F22">
            <v>2.1999999999999999E-2</v>
          </cell>
          <cell r="G22">
            <v>0.183</v>
          </cell>
          <cell r="H22">
            <v>0.1</v>
          </cell>
          <cell r="I22">
            <v>1.2E-2</v>
          </cell>
          <cell r="J22">
            <v>0.33400000000000002</v>
          </cell>
          <cell r="K22">
            <v>6.2E-2</v>
          </cell>
          <cell r="L22">
            <v>6.4000000000000001E-2</v>
          </cell>
          <cell r="M22">
            <v>0.112</v>
          </cell>
          <cell r="N22">
            <v>2.4E-2</v>
          </cell>
          <cell r="O22">
            <v>8.5999999999999993E-2</v>
          </cell>
          <cell r="P22">
            <v>0</v>
          </cell>
          <cell r="Q22">
            <v>0</v>
          </cell>
          <cell r="R22">
            <v>0</v>
          </cell>
        </row>
        <row r="23">
          <cell r="B23" t="str">
            <v>Day Care Center</v>
          </cell>
          <cell r="C23" t="str">
            <v>M.195</v>
          </cell>
          <cell r="D23">
            <v>259.05</v>
          </cell>
          <cell r="E23">
            <v>21.39</v>
          </cell>
          <cell r="F23">
            <v>8.2000000000000003E-2</v>
          </cell>
          <cell r="G23">
            <v>6.7000000000000004E-2</v>
          </cell>
          <cell r="H23">
            <v>0.16</v>
          </cell>
          <cell r="I23">
            <v>3.6999999999999998E-2</v>
          </cell>
          <cell r="J23">
            <v>0.16700000000000001</v>
          </cell>
          <cell r="K23">
            <v>0</v>
          </cell>
          <cell r="L23">
            <v>0.152</v>
          </cell>
          <cell r="M23">
            <v>0.17100000000000001</v>
          </cell>
          <cell r="N23">
            <v>3.5999999999999997E-2</v>
          </cell>
          <cell r="O23">
            <v>8.5000000000000006E-2</v>
          </cell>
          <cell r="P23">
            <v>4.2000000000000003E-2</v>
          </cell>
          <cell r="Q23">
            <v>0</v>
          </cell>
          <cell r="R23">
            <v>0</v>
          </cell>
        </row>
        <row r="24">
          <cell r="B24" t="str">
            <v>Factory, 1 Story</v>
          </cell>
          <cell r="C24" t="str">
            <v>M.200</v>
          </cell>
          <cell r="D24">
            <v>179.3</v>
          </cell>
          <cell r="E24">
            <v>11.73</v>
          </cell>
          <cell r="F24">
            <v>0.122</v>
          </cell>
          <cell r="G24">
            <v>0.107</v>
          </cell>
          <cell r="H24">
            <v>0.114</v>
          </cell>
          <cell r="I24">
            <v>6.7000000000000004E-2</v>
          </cell>
          <cell r="J24">
            <v>8.1000000000000003E-2</v>
          </cell>
          <cell r="K24">
            <v>0</v>
          </cell>
          <cell r="L24">
            <v>7.0999999999999994E-2</v>
          </cell>
          <cell r="M24">
            <v>0.21299999999999999</v>
          </cell>
          <cell r="N24">
            <v>5.2999999999999999E-2</v>
          </cell>
          <cell r="O24">
            <v>0.16800000000000001</v>
          </cell>
          <cell r="P24">
            <v>5.0000000000000001E-3</v>
          </cell>
          <cell r="Q24">
            <v>0</v>
          </cell>
          <cell r="R24">
            <v>0</v>
          </cell>
        </row>
        <row r="25">
          <cell r="B25" t="str">
            <v>Factory, 3 Story</v>
          </cell>
          <cell r="C25" t="str">
            <v>M.210</v>
          </cell>
          <cell r="D25">
            <v>195.95</v>
          </cell>
          <cell r="E25">
            <v>11.09</v>
          </cell>
          <cell r="F25">
            <v>5.3999999999999999E-2</v>
          </cell>
          <cell r="G25">
            <v>0.19400000000000001</v>
          </cell>
          <cell r="H25">
            <v>0.22800000000000001</v>
          </cell>
          <cell r="I25">
            <v>2.1000000000000001E-2</v>
          </cell>
          <cell r="J25">
            <v>9.7000000000000003E-2</v>
          </cell>
          <cell r="K25">
            <v>3.6999999999999998E-2</v>
          </cell>
          <cell r="L25">
            <v>6.7000000000000004E-2</v>
          </cell>
          <cell r="M25">
            <v>0.14499999999999999</v>
          </cell>
          <cell r="N25">
            <v>4.3999999999999997E-2</v>
          </cell>
          <cell r="O25">
            <v>0.111</v>
          </cell>
          <cell r="P25">
            <v>1E-3</v>
          </cell>
          <cell r="Q25">
            <v>0</v>
          </cell>
          <cell r="R25">
            <v>0</v>
          </cell>
        </row>
        <row r="26">
          <cell r="B26" t="str">
            <v>Fire Station. 1 Story</v>
          </cell>
          <cell r="C26" t="str">
            <v>M.220</v>
          </cell>
          <cell r="D26">
            <v>239.25</v>
          </cell>
          <cell r="E26">
            <v>17.72</v>
          </cell>
          <cell r="F26">
            <v>0.121</v>
          </cell>
          <cell r="G26">
            <v>8.6999999999999994E-2</v>
          </cell>
          <cell r="H26">
            <v>0.21099999999999999</v>
          </cell>
          <cell r="I26">
            <v>5.6000000000000001E-2</v>
          </cell>
          <cell r="J26">
            <v>0.13300000000000001</v>
          </cell>
          <cell r="K26">
            <v>0</v>
          </cell>
          <cell r="L26">
            <v>0.11600000000000001</v>
          </cell>
          <cell r="M26">
            <v>0.151</v>
          </cell>
          <cell r="N26">
            <v>5.3999999999999999E-2</v>
          </cell>
          <cell r="O26">
            <v>7.0999999999999994E-2</v>
          </cell>
          <cell r="P26">
            <v>0</v>
          </cell>
          <cell r="Q26">
            <v>0</v>
          </cell>
          <cell r="R26">
            <v>0</v>
          </cell>
        </row>
        <row r="27">
          <cell r="B27" t="str">
            <v>Fire Station. 3 Story</v>
          </cell>
          <cell r="C27" t="str">
            <v>M.230</v>
          </cell>
          <cell r="D27">
            <v>226.95</v>
          </cell>
          <cell r="E27">
            <v>16.809999999999999</v>
          </cell>
          <cell r="F27">
            <v>6.6000000000000003E-2</v>
          </cell>
          <cell r="G27">
            <v>9.2999999999999999E-2</v>
          </cell>
          <cell r="H27">
            <v>0.15</v>
          </cell>
          <cell r="I27">
            <v>2.9000000000000001E-2</v>
          </cell>
          <cell r="J27">
            <v>0.188</v>
          </cell>
          <cell r="K27">
            <v>6.3E-2</v>
          </cell>
          <cell r="L27">
            <v>0.111</v>
          </cell>
          <cell r="M27">
            <v>0.159</v>
          </cell>
          <cell r="N27">
            <v>0.05</v>
          </cell>
          <cell r="O27">
            <v>8.8999999999999996E-2</v>
          </cell>
          <cell r="P27">
            <v>0</v>
          </cell>
          <cell r="Q27">
            <v>0</v>
          </cell>
          <cell r="R27">
            <v>0</v>
          </cell>
        </row>
        <row r="28">
          <cell r="B28" t="str">
            <v>Fraternity / Sorority House</v>
          </cell>
          <cell r="C28" t="str">
            <v>M.240</v>
          </cell>
          <cell r="D28">
            <v>249.05</v>
          </cell>
          <cell r="E28">
            <v>20.57</v>
          </cell>
          <cell r="F28">
            <v>5.0999999999999997E-2</v>
          </cell>
          <cell r="G28">
            <v>0.109</v>
          </cell>
          <cell r="H28">
            <v>9.1999999999999998E-2</v>
          </cell>
          <cell r="I28">
            <v>0.02</v>
          </cell>
          <cell r="J28">
            <v>0.156</v>
          </cell>
          <cell r="K28">
            <v>5.8000000000000003E-2</v>
          </cell>
          <cell r="L28">
            <v>0.13600000000000001</v>
          </cell>
          <cell r="M28">
            <v>0.109</v>
          </cell>
          <cell r="N28">
            <v>4.2000000000000003E-2</v>
          </cell>
          <cell r="O28">
            <v>0.22700000000000001</v>
          </cell>
          <cell r="P28">
            <v>0</v>
          </cell>
          <cell r="Q28">
            <v>0</v>
          </cell>
          <cell r="R28">
            <v>0</v>
          </cell>
        </row>
        <row r="29">
          <cell r="B29" t="str">
            <v>Funeral Home</v>
          </cell>
          <cell r="C29" t="str">
            <v>M.250</v>
          </cell>
          <cell r="D29">
            <v>262.85000000000002</v>
          </cell>
          <cell r="E29">
            <v>21.7</v>
          </cell>
          <cell r="F29">
            <v>8.4000000000000005E-2</v>
          </cell>
          <cell r="G29">
            <v>0.05</v>
          </cell>
          <cell r="H29">
            <v>0.09</v>
          </cell>
          <cell r="I29">
            <v>4.3999999999999997E-2</v>
          </cell>
          <cell r="J29">
            <v>0.33700000000000002</v>
          </cell>
          <cell r="K29">
            <v>0</v>
          </cell>
          <cell r="L29">
            <v>0.13700000000000001</v>
          </cell>
          <cell r="M29">
            <v>0.14299999999999999</v>
          </cell>
          <cell r="N29">
            <v>3.5999999999999997E-2</v>
          </cell>
          <cell r="O29">
            <v>7.9000000000000001E-2</v>
          </cell>
          <cell r="P29">
            <v>0</v>
          </cell>
          <cell r="Q29">
            <v>0</v>
          </cell>
          <cell r="R29">
            <v>0</v>
          </cell>
        </row>
        <row r="30">
          <cell r="B30" t="str">
            <v>Garage, Auto Sales</v>
          </cell>
          <cell r="C30" t="str">
            <v>M.260</v>
          </cell>
          <cell r="D30">
            <v>172</v>
          </cell>
          <cell r="E30">
            <v>11.25</v>
          </cell>
          <cell r="F30">
            <v>0.13700000000000001</v>
          </cell>
          <cell r="G30">
            <v>0.13300000000000001</v>
          </cell>
          <cell r="H30">
            <v>0.14499999999999999</v>
          </cell>
          <cell r="I30">
            <v>7.0999999999999994E-2</v>
          </cell>
          <cell r="J30">
            <v>0.14699999999999999</v>
          </cell>
          <cell r="K30">
            <v>0</v>
          </cell>
          <cell r="L30">
            <v>7.2999999999999995E-2</v>
          </cell>
          <cell r="M30">
            <v>0.1</v>
          </cell>
          <cell r="N30">
            <v>5.8999999999999997E-2</v>
          </cell>
          <cell r="O30">
            <v>0.123</v>
          </cell>
          <cell r="P30">
            <v>1.2E-2</v>
          </cell>
          <cell r="Q30">
            <v>0</v>
          </cell>
          <cell r="R30">
            <v>0</v>
          </cell>
        </row>
        <row r="31">
          <cell r="B31" t="str">
            <v>Garage, Parking</v>
          </cell>
          <cell r="C31" t="str">
            <v>M.270</v>
          </cell>
          <cell r="D31">
            <v>95.5</v>
          </cell>
          <cell r="E31">
            <v>5.4</v>
          </cell>
          <cell r="F31">
            <v>4.7E-2</v>
          </cell>
          <cell r="G31">
            <v>0.46400000000000002</v>
          </cell>
          <cell r="H31">
            <v>0.09</v>
          </cell>
          <cell r="I31">
            <v>0</v>
          </cell>
          <cell r="J31">
            <v>0.14399999999999999</v>
          </cell>
          <cell r="K31">
            <v>3.9E-2</v>
          </cell>
          <cell r="L31">
            <v>3.6999999999999998E-2</v>
          </cell>
          <cell r="M31">
            <v>0</v>
          </cell>
          <cell r="N31">
            <v>8.5999999999999993E-2</v>
          </cell>
          <cell r="O31">
            <v>7.1999999999999995E-2</v>
          </cell>
          <cell r="P31">
            <v>2.1000000000000001E-2</v>
          </cell>
          <cell r="Q31">
            <v>0</v>
          </cell>
          <cell r="R31">
            <v>0</v>
          </cell>
        </row>
        <row r="32">
          <cell r="B32" t="str">
            <v>Garage, Underground Parking</v>
          </cell>
          <cell r="C32" t="str">
            <v>M.280</v>
          </cell>
          <cell r="D32">
            <v>117.2</v>
          </cell>
          <cell r="E32">
            <v>8.68</v>
          </cell>
          <cell r="F32">
            <v>0.21299999999999999</v>
          </cell>
          <cell r="G32">
            <v>0.46100000000000002</v>
          </cell>
          <cell r="H32">
            <v>7.0000000000000007E-2</v>
          </cell>
          <cell r="I32">
            <v>4.3999999999999997E-2</v>
          </cell>
          <cell r="J32">
            <v>0.02</v>
          </cell>
          <cell r="K32">
            <v>2.4E-2</v>
          </cell>
          <cell r="L32">
            <v>2.5000000000000001E-2</v>
          </cell>
          <cell r="M32">
            <v>3.0000000000000001E-3</v>
          </cell>
          <cell r="N32">
            <v>7.2999999999999995E-2</v>
          </cell>
          <cell r="O32">
            <v>6.2E-2</v>
          </cell>
          <cell r="P32">
            <v>5.0000000000000001E-3</v>
          </cell>
          <cell r="Q32">
            <v>0</v>
          </cell>
          <cell r="R32">
            <v>0</v>
          </cell>
        </row>
        <row r="33">
          <cell r="B33" t="str">
            <v>Garage, Repair</v>
          </cell>
          <cell r="C33" t="str">
            <v>M.290</v>
          </cell>
          <cell r="D33">
            <v>182.75</v>
          </cell>
          <cell r="E33">
            <v>13.54</v>
          </cell>
          <cell r="F33">
            <v>0.151</v>
          </cell>
          <cell r="G33">
            <v>6.7000000000000004E-2</v>
          </cell>
          <cell r="H33">
            <v>0.108</v>
          </cell>
          <cell r="I33">
            <v>6.3E-2</v>
          </cell>
          <cell r="J33">
            <v>0.10299999999999999</v>
          </cell>
          <cell r="K33">
            <v>0</v>
          </cell>
          <cell r="L33">
            <v>7.0999999999999994E-2</v>
          </cell>
          <cell r="M33">
            <v>0.1</v>
          </cell>
          <cell r="N33">
            <v>6.3E-2</v>
          </cell>
          <cell r="O33">
            <v>0.13600000000000001</v>
          </cell>
          <cell r="P33">
            <v>0.13900000000000001</v>
          </cell>
          <cell r="Q33">
            <v>0</v>
          </cell>
          <cell r="R33">
            <v>0</v>
          </cell>
        </row>
        <row r="34">
          <cell r="B34" t="str">
            <v>Garage, Service Station</v>
          </cell>
          <cell r="C34" t="str">
            <v>M.300</v>
          </cell>
          <cell r="D34">
            <v>322.75</v>
          </cell>
          <cell r="E34">
            <v>23.91</v>
          </cell>
          <cell r="F34">
            <v>0.128</v>
          </cell>
          <cell r="G34">
            <v>0.05</v>
          </cell>
          <cell r="H34">
            <v>0.29099999999999998</v>
          </cell>
          <cell r="I34">
            <v>0.03</v>
          </cell>
          <cell r="J34">
            <v>7.5999999999999998E-2</v>
          </cell>
          <cell r="K34">
            <v>0</v>
          </cell>
          <cell r="L34">
            <v>7.8E-2</v>
          </cell>
          <cell r="M34">
            <v>0.13200000000000001</v>
          </cell>
          <cell r="N34">
            <v>0.107</v>
          </cell>
          <cell r="O34">
            <v>0.107</v>
          </cell>
          <cell r="P34">
            <v>0</v>
          </cell>
          <cell r="Q34">
            <v>0</v>
          </cell>
          <cell r="R34">
            <v>0</v>
          </cell>
        </row>
        <row r="35">
          <cell r="B35" t="str">
            <v>Gymnasium</v>
          </cell>
          <cell r="C35" t="str">
            <v>M.310</v>
          </cell>
          <cell r="D35">
            <v>234.7</v>
          </cell>
          <cell r="E35">
            <v>15.35</v>
          </cell>
          <cell r="F35">
            <v>7.4999999999999997E-2</v>
          </cell>
          <cell r="G35">
            <v>0.17799999999999999</v>
          </cell>
          <cell r="H35">
            <v>0.108</v>
          </cell>
          <cell r="I35">
            <v>4.5999999999999999E-2</v>
          </cell>
          <cell r="J35">
            <v>0.20599999999999999</v>
          </cell>
          <cell r="K35">
            <v>0</v>
          </cell>
          <cell r="L35">
            <v>0.107</v>
          </cell>
          <cell r="M35">
            <v>8.5000000000000006E-2</v>
          </cell>
          <cell r="N35">
            <v>3.9E-2</v>
          </cell>
          <cell r="O35">
            <v>0.114</v>
          </cell>
          <cell r="P35">
            <v>4.2999999999999997E-2</v>
          </cell>
          <cell r="Q35">
            <v>0</v>
          </cell>
          <cell r="R35">
            <v>0</v>
          </cell>
        </row>
        <row r="36">
          <cell r="B36" t="str">
            <v>Hangar, Aircraft</v>
          </cell>
          <cell r="C36" t="str">
            <v>M.320</v>
          </cell>
          <cell r="D36">
            <v>176.9</v>
          </cell>
          <cell r="E36">
            <v>11.57</v>
          </cell>
          <cell r="F36">
            <v>0.13300000000000001</v>
          </cell>
          <cell r="G36">
            <v>0.11799999999999999</v>
          </cell>
          <cell r="H36">
            <v>0.23699999999999999</v>
          </cell>
          <cell r="I36">
            <v>4.8000000000000001E-2</v>
          </cell>
          <cell r="J36">
            <v>1.2E-2</v>
          </cell>
          <cell r="K36">
            <v>0</v>
          </cell>
          <cell r="L36">
            <v>6.5000000000000002E-2</v>
          </cell>
          <cell r="M36">
            <v>9.1999999999999998E-2</v>
          </cell>
          <cell r="N36">
            <v>0.157</v>
          </cell>
          <cell r="O36">
            <v>0.13900000000000001</v>
          </cell>
          <cell r="P36">
            <v>0</v>
          </cell>
          <cell r="Q36">
            <v>0</v>
          </cell>
          <cell r="R36">
            <v>0</v>
          </cell>
        </row>
        <row r="37">
          <cell r="B37" t="str">
            <v>Hospital, 2-3 Story</v>
          </cell>
          <cell r="C37" t="str">
            <v>M.330</v>
          </cell>
          <cell r="D37">
            <v>446.95</v>
          </cell>
          <cell r="E37">
            <v>36.909999999999997</v>
          </cell>
          <cell r="F37">
            <v>0.02</v>
          </cell>
          <cell r="G37">
            <v>9.8000000000000004E-2</v>
          </cell>
          <cell r="H37">
            <v>0.05</v>
          </cell>
          <cell r="I37">
            <v>8.9999999999999993E-3</v>
          </cell>
          <cell r="J37">
            <v>0.186</v>
          </cell>
          <cell r="K37">
            <v>1.7999999999999999E-2</v>
          </cell>
          <cell r="L37">
            <v>8.8999999999999996E-2</v>
          </cell>
          <cell r="M37">
            <v>0.23699999999999999</v>
          </cell>
          <cell r="N37">
            <v>1.9E-2</v>
          </cell>
          <cell r="O37">
            <v>0.127</v>
          </cell>
          <cell r="P37">
            <v>0.14699999999999999</v>
          </cell>
          <cell r="Q37">
            <v>0</v>
          </cell>
          <cell r="R37">
            <v>0</v>
          </cell>
        </row>
        <row r="38">
          <cell r="B38" t="str">
            <v>Hospital, 4-8 Story</v>
          </cell>
          <cell r="C38" t="str">
            <v>M.340</v>
          </cell>
          <cell r="D38">
            <v>353.05</v>
          </cell>
          <cell r="E38">
            <v>29.15</v>
          </cell>
          <cell r="F38">
            <v>1.7999999999999999E-2</v>
          </cell>
          <cell r="G38">
            <v>6.9000000000000006E-2</v>
          </cell>
          <cell r="H38">
            <v>4.9000000000000002E-2</v>
          </cell>
          <cell r="I38">
            <v>7.0000000000000001E-3</v>
          </cell>
          <cell r="J38">
            <v>0.22</v>
          </cell>
          <cell r="K38">
            <v>3.2000000000000001E-2</v>
          </cell>
          <cell r="L38">
            <v>8.5000000000000006E-2</v>
          </cell>
          <cell r="M38">
            <v>0.246</v>
          </cell>
          <cell r="N38">
            <v>2.1000000000000001E-2</v>
          </cell>
          <cell r="O38">
            <v>0.14699999999999999</v>
          </cell>
          <cell r="P38">
            <v>0.107</v>
          </cell>
          <cell r="Q38">
            <v>0</v>
          </cell>
          <cell r="R38">
            <v>0</v>
          </cell>
        </row>
        <row r="39">
          <cell r="B39" t="str">
            <v>Hotel, 4-7 Story</v>
          </cell>
          <cell r="C39" t="str">
            <v>M.350</v>
          </cell>
          <cell r="D39">
            <v>246.1</v>
          </cell>
          <cell r="E39">
            <v>13.93</v>
          </cell>
          <cell r="F39">
            <v>1.4E-2</v>
          </cell>
          <cell r="G39">
            <v>0.158</v>
          </cell>
          <cell r="H39">
            <v>8.7999999999999995E-2</v>
          </cell>
          <cell r="I39">
            <v>0.01</v>
          </cell>
          <cell r="J39">
            <v>0.23400000000000001</v>
          </cell>
          <cell r="K39">
            <v>4.4999999999999998E-2</v>
          </cell>
          <cell r="L39">
            <v>0.152</v>
          </cell>
          <cell r="M39">
            <v>0.152</v>
          </cell>
          <cell r="N39">
            <v>2.8000000000000001E-2</v>
          </cell>
          <cell r="O39">
            <v>0.11799999999999999</v>
          </cell>
          <cell r="P39">
            <v>0</v>
          </cell>
          <cell r="Q39">
            <v>0</v>
          </cell>
          <cell r="R39">
            <v>0</v>
          </cell>
        </row>
        <row r="40">
          <cell r="B40" t="str">
            <v>Hotel, 8-24 Story</v>
          </cell>
          <cell r="C40" t="str">
            <v>M.360</v>
          </cell>
          <cell r="D40">
            <v>264.14999999999998</v>
          </cell>
          <cell r="E40">
            <v>14.95</v>
          </cell>
          <cell r="F40">
            <v>8.5999999999999993E-2</v>
          </cell>
          <cell r="G40">
            <v>0.13500000000000001</v>
          </cell>
          <cell r="H40">
            <v>9.6000000000000002E-2</v>
          </cell>
          <cell r="I40">
            <v>4.0000000000000001E-3</v>
          </cell>
          <cell r="J40">
            <v>0.21199999999999999</v>
          </cell>
          <cell r="K40">
            <v>0.04</v>
          </cell>
          <cell r="L40">
            <v>0.13600000000000001</v>
          </cell>
          <cell r="M40">
            <v>0.127</v>
          </cell>
          <cell r="N40">
            <v>6.0999999999999999E-2</v>
          </cell>
          <cell r="O40">
            <v>0.104</v>
          </cell>
          <cell r="P40">
            <v>0</v>
          </cell>
          <cell r="Q40">
            <v>0</v>
          </cell>
          <cell r="R40">
            <v>0</v>
          </cell>
        </row>
        <row r="41">
          <cell r="B41" t="str">
            <v>Jail</v>
          </cell>
          <cell r="C41" t="str">
            <v>M.370</v>
          </cell>
          <cell r="D41">
            <v>398.7</v>
          </cell>
          <cell r="E41">
            <v>26.08</v>
          </cell>
          <cell r="F41">
            <v>1.9E-2</v>
          </cell>
          <cell r="G41">
            <v>0.125</v>
          </cell>
          <cell r="H41">
            <v>0.122</v>
          </cell>
          <cell r="I41">
            <v>0.01</v>
          </cell>
          <cell r="J41">
            <v>7.0999999999999994E-2</v>
          </cell>
          <cell r="K41">
            <v>1.7999999999999999E-2</v>
          </cell>
          <cell r="L41">
            <v>0.28399999999999997</v>
          </cell>
          <cell r="M41">
            <v>6.3E-2</v>
          </cell>
          <cell r="N41">
            <v>1.9E-2</v>
          </cell>
          <cell r="O41">
            <v>0.08</v>
          </cell>
          <cell r="P41">
            <v>0.19</v>
          </cell>
          <cell r="Q41">
            <v>0</v>
          </cell>
          <cell r="R41">
            <v>0</v>
          </cell>
        </row>
        <row r="42">
          <cell r="B42" t="str">
            <v>Laundromat</v>
          </cell>
          <cell r="C42" t="str">
            <v>M.380</v>
          </cell>
          <cell r="D42">
            <v>290.7</v>
          </cell>
          <cell r="E42">
            <v>19.02</v>
          </cell>
          <cell r="F42">
            <v>0.1</v>
          </cell>
          <cell r="G42">
            <v>7.0999999999999994E-2</v>
          </cell>
          <cell r="H42">
            <v>5.8000000000000003E-2</v>
          </cell>
          <cell r="I42">
            <v>5.3999999999999999E-2</v>
          </cell>
          <cell r="J42">
            <v>9.0999999999999998E-2</v>
          </cell>
          <cell r="K42">
            <v>0</v>
          </cell>
          <cell r="L42">
            <v>0.35899999999999999</v>
          </cell>
          <cell r="M42">
            <v>5.0999999999999997E-2</v>
          </cell>
          <cell r="N42">
            <v>3.4000000000000002E-2</v>
          </cell>
          <cell r="O42">
            <v>0.182</v>
          </cell>
          <cell r="P42">
            <v>0</v>
          </cell>
          <cell r="Q42">
            <v>0</v>
          </cell>
          <cell r="R42">
            <v>0</v>
          </cell>
        </row>
        <row r="43">
          <cell r="B43" t="str">
            <v>Library</v>
          </cell>
          <cell r="C43" t="str">
            <v>M.390</v>
          </cell>
          <cell r="D43">
            <v>235.75</v>
          </cell>
          <cell r="E43">
            <v>17.46</v>
          </cell>
          <cell r="F43">
            <v>5.2999999999999999E-2</v>
          </cell>
          <cell r="G43">
            <v>0.20100000000000001</v>
          </cell>
          <cell r="H43">
            <v>0.16500000000000001</v>
          </cell>
          <cell r="I43">
            <v>2.1000000000000001E-2</v>
          </cell>
          <cell r="J43">
            <v>0.16500000000000001</v>
          </cell>
          <cell r="K43">
            <v>2.9000000000000001E-2</v>
          </cell>
          <cell r="L43">
            <v>4.9000000000000002E-2</v>
          </cell>
          <cell r="M43">
            <v>0.154</v>
          </cell>
          <cell r="N43">
            <v>3.5999999999999997E-2</v>
          </cell>
          <cell r="O43">
            <v>0.128</v>
          </cell>
          <cell r="P43">
            <v>0</v>
          </cell>
          <cell r="Q43">
            <v>0</v>
          </cell>
          <cell r="R43">
            <v>0</v>
          </cell>
        </row>
        <row r="44">
          <cell r="B44" t="str">
            <v>Medical Office, 1 Story</v>
          </cell>
          <cell r="C44" t="str">
            <v>M.400</v>
          </cell>
          <cell r="D44">
            <v>244.45</v>
          </cell>
          <cell r="E44">
            <v>20.18</v>
          </cell>
          <cell r="F44">
            <v>0.105</v>
          </cell>
          <cell r="G44">
            <v>9.7000000000000003E-2</v>
          </cell>
          <cell r="H44">
            <v>0.18</v>
          </cell>
          <cell r="I44">
            <v>2.1000000000000001E-2</v>
          </cell>
          <cell r="J44">
            <v>0.20899999999999999</v>
          </cell>
          <cell r="K44">
            <v>0</v>
          </cell>
          <cell r="L44">
            <v>5.7000000000000002E-2</v>
          </cell>
          <cell r="M44">
            <v>9.7000000000000003E-2</v>
          </cell>
          <cell r="N44">
            <v>5.0999999999999997E-2</v>
          </cell>
          <cell r="O44">
            <v>0.13700000000000001</v>
          </cell>
          <cell r="P44">
            <v>4.5999999999999999E-2</v>
          </cell>
          <cell r="Q44">
            <v>0</v>
          </cell>
          <cell r="R44">
            <v>0</v>
          </cell>
        </row>
        <row r="45">
          <cell r="B45" t="str">
            <v>Medical Office, 2 Story</v>
          </cell>
          <cell r="C45" t="str">
            <v>M.410</v>
          </cell>
          <cell r="D45">
            <v>290.8</v>
          </cell>
          <cell r="E45">
            <v>24.1</v>
          </cell>
          <cell r="F45">
            <v>5.6000000000000001E-2</v>
          </cell>
          <cell r="G45">
            <v>8.6999999999999994E-2</v>
          </cell>
          <cell r="H45">
            <v>0.16200000000000001</v>
          </cell>
          <cell r="I45">
            <v>0.04</v>
          </cell>
          <cell r="J45">
            <v>0.22800000000000001</v>
          </cell>
          <cell r="K45">
            <v>9.2999999999999999E-2</v>
          </cell>
          <cell r="L45">
            <v>5.8999999999999997E-2</v>
          </cell>
          <cell r="M45">
            <v>8.2000000000000003E-2</v>
          </cell>
          <cell r="N45">
            <v>4.2999999999999997E-2</v>
          </cell>
          <cell r="O45">
            <v>0.121</v>
          </cell>
          <cell r="P45">
            <v>0.03</v>
          </cell>
          <cell r="Q45">
            <v>0</v>
          </cell>
          <cell r="R45">
            <v>0</v>
          </cell>
        </row>
        <row r="46">
          <cell r="B46" t="str">
            <v>Motel, 1 Story</v>
          </cell>
          <cell r="C46" t="str">
            <v>M.420</v>
          </cell>
          <cell r="D46">
            <v>222.95</v>
          </cell>
          <cell r="E46">
            <v>14.59</v>
          </cell>
          <cell r="F46">
            <v>0.109</v>
          </cell>
          <cell r="G46">
            <v>6.9000000000000006E-2</v>
          </cell>
          <cell r="H46">
            <v>0.183</v>
          </cell>
          <cell r="I46">
            <v>3.7999999999999999E-2</v>
          </cell>
          <cell r="J46">
            <v>0.20200000000000001</v>
          </cell>
          <cell r="K46">
            <v>0</v>
          </cell>
          <cell r="L46">
            <v>0.191</v>
          </cell>
          <cell r="M46">
            <v>5.8999999999999997E-2</v>
          </cell>
          <cell r="N46">
            <v>5.2999999999999999E-2</v>
          </cell>
          <cell r="O46">
            <v>9.0999999999999998E-2</v>
          </cell>
          <cell r="P46">
            <v>5.0000000000000001E-3</v>
          </cell>
          <cell r="Q46">
            <v>0</v>
          </cell>
          <cell r="R46">
            <v>0</v>
          </cell>
        </row>
        <row r="47">
          <cell r="B47" t="str">
            <v>Motel, 1 Story</v>
          </cell>
          <cell r="C47" t="str">
            <v>M.430</v>
          </cell>
          <cell r="D47">
            <v>244.3</v>
          </cell>
          <cell r="E47">
            <v>13.83</v>
          </cell>
          <cell r="F47">
            <v>2.9000000000000001E-2</v>
          </cell>
          <cell r="G47">
            <v>0.08</v>
          </cell>
          <cell r="H47">
            <v>0.13800000000000001</v>
          </cell>
          <cell r="I47">
            <v>1.4999999999999999E-2</v>
          </cell>
          <cell r="J47">
            <v>0.34599999999999997</v>
          </cell>
          <cell r="K47">
            <v>0.03</v>
          </cell>
          <cell r="L47">
            <v>0.19600000000000001</v>
          </cell>
          <cell r="M47">
            <v>4.8000000000000001E-2</v>
          </cell>
          <cell r="N47">
            <v>2.7E-2</v>
          </cell>
          <cell r="O47">
            <v>8.8999999999999996E-2</v>
          </cell>
          <cell r="P47">
            <v>1E-3</v>
          </cell>
          <cell r="Q47">
            <v>0</v>
          </cell>
          <cell r="R47">
            <v>0</v>
          </cell>
        </row>
        <row r="48">
          <cell r="B48" t="str">
            <v>Movie Theater</v>
          </cell>
          <cell r="C48" t="str">
            <v>M.440</v>
          </cell>
          <cell r="D48">
            <v>236.3</v>
          </cell>
          <cell r="E48">
            <v>15.46</v>
          </cell>
          <cell r="F48">
            <v>8.2000000000000003E-2</v>
          </cell>
          <cell r="G48">
            <v>9.4E-2</v>
          </cell>
          <cell r="H48">
            <v>0.16500000000000001</v>
          </cell>
          <cell r="I48">
            <v>4.7E-2</v>
          </cell>
          <cell r="J48">
            <v>0.19</v>
          </cell>
          <cell r="K48">
            <v>0</v>
          </cell>
          <cell r="L48">
            <v>9.8000000000000004E-2</v>
          </cell>
          <cell r="M48">
            <v>7.6999999999999999E-2</v>
          </cell>
          <cell r="N48">
            <v>4.5999999999999999E-2</v>
          </cell>
          <cell r="O48">
            <v>8.8999999999999996E-2</v>
          </cell>
          <cell r="P48">
            <v>0.112</v>
          </cell>
          <cell r="Q48">
            <v>0</v>
          </cell>
          <cell r="R48">
            <v>0</v>
          </cell>
        </row>
        <row r="49">
          <cell r="B49" t="str">
            <v>Nursing Home</v>
          </cell>
          <cell r="C49" t="str">
            <v>M.450</v>
          </cell>
          <cell r="D49">
            <v>299.14999999999998</v>
          </cell>
          <cell r="E49">
            <v>29.65</v>
          </cell>
          <cell r="F49">
            <v>3.4000000000000002E-2</v>
          </cell>
          <cell r="G49">
            <v>7.6999999999999999E-2</v>
          </cell>
          <cell r="H49">
            <v>0.157</v>
          </cell>
          <cell r="I49">
            <v>0.02</v>
          </cell>
          <cell r="J49">
            <v>0.22600000000000001</v>
          </cell>
          <cell r="K49">
            <v>2.5999999999999999E-2</v>
          </cell>
          <cell r="L49">
            <v>0.248</v>
          </cell>
          <cell r="M49">
            <v>9.4E-2</v>
          </cell>
          <cell r="N49">
            <v>2.5999999999999999E-2</v>
          </cell>
          <cell r="O49">
            <v>9.4E-2</v>
          </cell>
          <cell r="P49">
            <v>0</v>
          </cell>
          <cell r="Q49">
            <v>0</v>
          </cell>
          <cell r="R49">
            <v>0</v>
          </cell>
        </row>
        <row r="50">
          <cell r="B50" t="str">
            <v>Office, 1 Story</v>
          </cell>
          <cell r="C50" t="str">
            <v>M.455</v>
          </cell>
          <cell r="D50">
            <v>280.5</v>
          </cell>
          <cell r="E50">
            <v>18.350000000000001</v>
          </cell>
          <cell r="F50">
            <v>9.0999999999999998E-2</v>
          </cell>
          <cell r="G50">
            <v>0.123</v>
          </cell>
          <cell r="H50">
            <v>0.23300000000000001</v>
          </cell>
          <cell r="I50">
            <v>6.6000000000000003E-2</v>
          </cell>
          <cell r="J50">
            <v>0.129</v>
          </cell>
          <cell r="K50">
            <v>0</v>
          </cell>
          <cell r="L50">
            <v>3.5000000000000003E-2</v>
          </cell>
          <cell r="M50">
            <v>0.11600000000000001</v>
          </cell>
          <cell r="N50">
            <v>3.7999999999999999E-2</v>
          </cell>
          <cell r="O50">
            <v>0.16800000000000001</v>
          </cell>
          <cell r="P50">
            <v>0</v>
          </cell>
          <cell r="Q50">
            <v>0</v>
          </cell>
          <cell r="R50">
            <v>0</v>
          </cell>
        </row>
        <row r="51">
          <cell r="B51" t="str">
            <v>Office, 2-4 Story</v>
          </cell>
          <cell r="C51" t="str">
            <v>M.460</v>
          </cell>
          <cell r="D51">
            <v>215</v>
          </cell>
          <cell r="E51">
            <v>14.07</v>
          </cell>
          <cell r="F51">
            <v>4.4999999999999998E-2</v>
          </cell>
          <cell r="G51">
            <v>0.11799999999999999</v>
          </cell>
          <cell r="H51">
            <v>0.115</v>
          </cell>
          <cell r="I51">
            <v>3.1E-2</v>
          </cell>
          <cell r="J51">
            <v>0.19500000000000001</v>
          </cell>
          <cell r="K51">
            <v>9.0999999999999998E-2</v>
          </cell>
          <cell r="L51">
            <v>2.8000000000000001E-2</v>
          </cell>
          <cell r="M51">
            <v>0.127</v>
          </cell>
          <cell r="N51">
            <v>4.5999999999999999E-2</v>
          </cell>
          <cell r="O51">
            <v>0.20399999999999999</v>
          </cell>
          <cell r="P51">
            <v>0</v>
          </cell>
          <cell r="Q51">
            <v>0</v>
          </cell>
          <cell r="R51">
            <v>0</v>
          </cell>
        </row>
        <row r="52">
          <cell r="B52" t="str">
            <v>Office, 5-10 Story</v>
          </cell>
          <cell r="C52" t="str">
            <v>M.470</v>
          </cell>
          <cell r="D52">
            <v>214.2</v>
          </cell>
          <cell r="E52">
            <v>12.13</v>
          </cell>
          <cell r="F52">
            <v>1.4E-2</v>
          </cell>
          <cell r="G52">
            <v>0.108</v>
          </cell>
          <cell r="H52">
            <v>0.215</v>
          </cell>
          <cell r="I52">
            <v>1.0999999999999999E-2</v>
          </cell>
          <cell r="J52">
            <v>0.189</v>
          </cell>
          <cell r="K52">
            <v>0.113</v>
          </cell>
          <cell r="L52">
            <v>0.02</v>
          </cell>
          <cell r="M52">
            <v>0.126</v>
          </cell>
          <cell r="N52">
            <v>0.04</v>
          </cell>
          <cell r="O52">
            <v>0.16300000000000001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Office, 11-20 Story</v>
          </cell>
          <cell r="C53" t="str">
            <v>M.480</v>
          </cell>
          <cell r="D53">
            <v>208.9</v>
          </cell>
          <cell r="E53">
            <v>11.82</v>
          </cell>
          <cell r="F53">
            <v>9.1999999999999998E-2</v>
          </cell>
          <cell r="G53">
            <v>0.109</v>
          </cell>
          <cell r="H53">
            <v>0.14499999999999999</v>
          </cell>
          <cell r="I53">
            <v>5.0000000000000001E-3</v>
          </cell>
          <cell r="J53">
            <v>0.191</v>
          </cell>
          <cell r="K53">
            <v>5.6000000000000001E-2</v>
          </cell>
          <cell r="L53">
            <v>1.4999999999999999E-2</v>
          </cell>
          <cell r="M53">
            <v>0.184</v>
          </cell>
          <cell r="N53">
            <v>3.3000000000000002E-2</v>
          </cell>
          <cell r="O53">
            <v>0.16900000000000001</v>
          </cell>
          <cell r="P53">
            <v>0</v>
          </cell>
          <cell r="Q53">
            <v>0</v>
          </cell>
          <cell r="R53">
            <v>0</v>
          </cell>
        </row>
        <row r="54">
          <cell r="B54" t="str">
            <v>Outpatient Surgery Center</v>
          </cell>
          <cell r="C54" t="str">
            <v>M.485</v>
          </cell>
          <cell r="D54">
            <v>596.79999999999995</v>
          </cell>
          <cell r="E54">
            <v>49.28</v>
          </cell>
          <cell r="F54">
            <v>3.9E-2</v>
          </cell>
          <cell r="G54">
            <v>2.4E-2</v>
          </cell>
          <cell r="H54">
            <v>6.8000000000000005E-2</v>
          </cell>
          <cell r="I54">
            <v>2.7E-2</v>
          </cell>
          <cell r="J54">
            <v>0.125</v>
          </cell>
          <cell r="K54">
            <v>0</v>
          </cell>
          <cell r="L54">
            <v>4.5999999999999999E-2</v>
          </cell>
          <cell r="M54">
            <v>0.41699999999999998</v>
          </cell>
          <cell r="N54">
            <v>1.9E-2</v>
          </cell>
          <cell r="O54">
            <v>0.13600000000000001</v>
          </cell>
          <cell r="P54">
            <v>9.9000000000000005E-2</v>
          </cell>
          <cell r="Q54">
            <v>0</v>
          </cell>
          <cell r="R54">
            <v>0</v>
          </cell>
        </row>
        <row r="55">
          <cell r="B55" t="str">
            <v>Police Station</v>
          </cell>
          <cell r="C55" t="str">
            <v>M.490</v>
          </cell>
          <cell r="D55">
            <v>323.05</v>
          </cell>
          <cell r="E55">
            <v>26.67</v>
          </cell>
          <cell r="F55">
            <v>0.04</v>
          </cell>
          <cell r="G55">
            <v>5.2999999999999999E-2</v>
          </cell>
          <cell r="H55">
            <v>0.24299999999999999</v>
          </cell>
          <cell r="I55">
            <v>0.02</v>
          </cell>
          <cell r="J55">
            <v>0.192</v>
          </cell>
          <cell r="K55">
            <v>4.1000000000000002E-2</v>
          </cell>
          <cell r="L55">
            <v>8.1000000000000003E-2</v>
          </cell>
          <cell r="M55">
            <v>0.10199999999999999</v>
          </cell>
          <cell r="N55">
            <v>3.2000000000000001E-2</v>
          </cell>
          <cell r="O55">
            <v>0.13500000000000001</v>
          </cell>
          <cell r="P55">
            <v>5.8999999999999997E-2</v>
          </cell>
          <cell r="Q55">
            <v>0</v>
          </cell>
          <cell r="R55">
            <v>0</v>
          </cell>
        </row>
        <row r="56">
          <cell r="B56" t="str">
            <v>Post Frame Barn</v>
          </cell>
          <cell r="C56" t="str">
            <v>M.495</v>
          </cell>
          <cell r="D56">
            <v>84.65</v>
          </cell>
          <cell r="E56">
            <v>6.27</v>
          </cell>
          <cell r="F56">
            <v>0</v>
          </cell>
          <cell r="G56">
            <v>0.183</v>
          </cell>
          <cell r="H56">
            <v>0.53600000000000003</v>
          </cell>
          <cell r="I56">
            <v>7.8E-2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0.20399999999999999</v>
          </cell>
          <cell r="P56">
            <v>0</v>
          </cell>
          <cell r="Q56">
            <v>0</v>
          </cell>
          <cell r="R56">
            <v>0</v>
          </cell>
        </row>
        <row r="57">
          <cell r="B57" t="str">
            <v>Post Office</v>
          </cell>
          <cell r="C57" t="str">
            <v>M.500</v>
          </cell>
          <cell r="D57">
            <v>196.1</v>
          </cell>
          <cell r="E57">
            <v>16.190000000000001</v>
          </cell>
          <cell r="F57">
            <v>0.10299999999999999</v>
          </cell>
          <cell r="G57">
            <v>9.9000000000000005E-2</v>
          </cell>
          <cell r="H57">
            <v>0.16900000000000001</v>
          </cell>
          <cell r="I57">
            <v>6.0999999999999999E-2</v>
          </cell>
          <cell r="J57">
            <v>0.22600000000000001</v>
          </cell>
          <cell r="K57">
            <v>0</v>
          </cell>
          <cell r="L57">
            <v>3.9E-2</v>
          </cell>
          <cell r="M57">
            <v>8.1000000000000003E-2</v>
          </cell>
          <cell r="N57">
            <v>5.8999999999999997E-2</v>
          </cell>
          <cell r="O57">
            <v>0.16500000000000001</v>
          </cell>
          <cell r="P57">
            <v>0</v>
          </cell>
          <cell r="Q57">
            <v>0</v>
          </cell>
          <cell r="R57">
            <v>0</v>
          </cell>
        </row>
        <row r="58">
          <cell r="B58" t="str">
            <v>Racquetball Court</v>
          </cell>
          <cell r="C58" t="str">
            <v>M.510</v>
          </cell>
          <cell r="D58">
            <v>237.15</v>
          </cell>
          <cell r="E58">
            <v>17.57</v>
          </cell>
          <cell r="F58">
            <v>5.6000000000000001E-2</v>
          </cell>
          <cell r="G58">
            <v>0.105</v>
          </cell>
          <cell r="H58">
            <v>0.16700000000000001</v>
          </cell>
          <cell r="I58">
            <v>2.5000000000000001E-2</v>
          </cell>
          <cell r="J58">
            <v>0.126</v>
          </cell>
          <cell r="K58">
            <v>0</v>
          </cell>
          <cell r="L58">
            <v>5.7000000000000002E-2</v>
          </cell>
          <cell r="M58">
            <v>0.20699999999999999</v>
          </cell>
          <cell r="N58">
            <v>3.3000000000000002E-2</v>
          </cell>
          <cell r="O58">
            <v>8.4000000000000005E-2</v>
          </cell>
          <cell r="P58">
            <v>0.14000000000000001</v>
          </cell>
          <cell r="Q58">
            <v>0</v>
          </cell>
          <cell r="R58">
            <v>0</v>
          </cell>
        </row>
        <row r="59">
          <cell r="B59" t="str">
            <v>Religious Education</v>
          </cell>
          <cell r="C59" t="str">
            <v>M.520</v>
          </cell>
          <cell r="D59">
            <v>247</v>
          </cell>
          <cell r="E59">
            <v>20.399999999999999</v>
          </cell>
          <cell r="F59">
            <v>0.09</v>
          </cell>
          <cell r="G59">
            <v>7.0999999999999994E-2</v>
          </cell>
          <cell r="H59">
            <v>0.17599999999999999</v>
          </cell>
          <cell r="I59">
            <v>4.7E-2</v>
          </cell>
          <cell r="J59">
            <v>0.23100000000000001</v>
          </cell>
          <cell r="K59">
            <v>0</v>
          </cell>
          <cell r="L59">
            <v>8.8999999999999996E-2</v>
          </cell>
          <cell r="M59">
            <v>0.157</v>
          </cell>
          <cell r="N59">
            <v>3.4000000000000002E-2</v>
          </cell>
          <cell r="O59">
            <v>0.106</v>
          </cell>
          <cell r="P59">
            <v>0</v>
          </cell>
          <cell r="Q59">
            <v>0</v>
          </cell>
          <cell r="R59">
            <v>0</v>
          </cell>
        </row>
        <row r="60">
          <cell r="B60" t="str">
            <v>Restaurant</v>
          </cell>
          <cell r="C60" t="str">
            <v>M.530</v>
          </cell>
          <cell r="D60">
            <v>254.7</v>
          </cell>
          <cell r="E60">
            <v>16.66</v>
          </cell>
          <cell r="F60">
            <v>0.115</v>
          </cell>
          <cell r="G60">
            <v>6.4000000000000001E-2</v>
          </cell>
          <cell r="H60">
            <v>0.18</v>
          </cell>
          <cell r="I60">
            <v>1.6E-2</v>
          </cell>
          <cell r="J60">
            <v>0.125</v>
          </cell>
          <cell r="K60">
            <v>0</v>
          </cell>
          <cell r="L60">
            <v>9.2999999999999999E-2</v>
          </cell>
          <cell r="M60">
            <v>0.24099999999999999</v>
          </cell>
          <cell r="N60">
            <v>3.2000000000000001E-2</v>
          </cell>
          <cell r="O60">
            <v>0.13400000000000001</v>
          </cell>
          <cell r="P60">
            <v>0</v>
          </cell>
          <cell r="Q60">
            <v>0</v>
          </cell>
          <cell r="R60">
            <v>0</v>
          </cell>
        </row>
        <row r="61">
          <cell r="B61" t="str">
            <v>Restaurant, Fast Food</v>
          </cell>
          <cell r="C61" t="str">
            <v>M.540</v>
          </cell>
          <cell r="D61">
            <v>284.14999999999998</v>
          </cell>
          <cell r="E61">
            <v>21.05</v>
          </cell>
          <cell r="F61">
            <v>0.1</v>
          </cell>
          <cell r="G61">
            <v>3.6999999999999998E-2</v>
          </cell>
          <cell r="H61">
            <v>0.188</v>
          </cell>
          <cell r="I61">
            <v>6.2E-2</v>
          </cell>
          <cell r="J61">
            <v>0.21099999999999999</v>
          </cell>
          <cell r="K61">
            <v>0</v>
          </cell>
          <cell r="L61">
            <v>8.7999999999999995E-2</v>
          </cell>
          <cell r="M61">
            <v>0.111</v>
          </cell>
          <cell r="N61">
            <v>0.03</v>
          </cell>
          <cell r="O61">
            <v>0.13200000000000001</v>
          </cell>
          <cell r="P61">
            <v>0.04</v>
          </cell>
          <cell r="Q61">
            <v>0</v>
          </cell>
          <cell r="R61">
            <v>0</v>
          </cell>
        </row>
        <row r="62">
          <cell r="B62" t="str">
            <v>Rink, Hockey / Indoor Soccer0</v>
          </cell>
          <cell r="C62" t="str">
            <v>M.550</v>
          </cell>
          <cell r="D62">
            <v>238.3</v>
          </cell>
          <cell r="E62">
            <v>15.59</v>
          </cell>
          <cell r="F62">
            <v>8.3000000000000004E-2</v>
          </cell>
          <cell r="G62">
            <v>0.28899999999999998</v>
          </cell>
          <cell r="H62">
            <v>7.5999999999999998E-2</v>
          </cell>
          <cell r="I62">
            <v>4.2999999999999997E-2</v>
          </cell>
          <cell r="J62">
            <v>6.3E-2</v>
          </cell>
          <cell r="K62">
            <v>0</v>
          </cell>
          <cell r="L62">
            <v>7.6999999999999999E-2</v>
          </cell>
          <cell r="M62">
            <v>0.106</v>
          </cell>
          <cell r="N62">
            <v>6.0000000000000001E-3</v>
          </cell>
          <cell r="O62">
            <v>9.2999999999999999E-2</v>
          </cell>
          <cell r="P62">
            <v>0</v>
          </cell>
          <cell r="Q62">
            <v>0.16500000000000001</v>
          </cell>
          <cell r="R62">
            <v>0</v>
          </cell>
        </row>
        <row r="63">
          <cell r="B63" t="str">
            <v>School, Elementary</v>
          </cell>
          <cell r="C63" t="str">
            <v>M.560</v>
          </cell>
          <cell r="D63">
            <v>213.15</v>
          </cell>
          <cell r="E63">
            <v>13.95</v>
          </cell>
          <cell r="F63">
            <v>9.5000000000000001E-2</v>
          </cell>
          <cell r="G63">
            <v>9.7000000000000003E-2</v>
          </cell>
          <cell r="H63">
            <v>0.106</v>
          </cell>
          <cell r="I63">
            <v>0.08</v>
          </cell>
          <cell r="J63">
            <v>0.18</v>
          </cell>
          <cell r="K63">
            <v>0</v>
          </cell>
          <cell r="L63">
            <v>7.0999999999999994E-2</v>
          </cell>
          <cell r="M63">
            <v>0.187</v>
          </cell>
          <cell r="N63">
            <v>3.4000000000000002E-2</v>
          </cell>
          <cell r="O63">
            <v>0.14799999999999999</v>
          </cell>
          <cell r="P63">
            <v>1E-3</v>
          </cell>
          <cell r="Q63">
            <v>0</v>
          </cell>
          <cell r="R63">
            <v>0</v>
          </cell>
        </row>
        <row r="64">
          <cell r="B64" t="str">
            <v>School, High School 2-3 Story</v>
          </cell>
          <cell r="C64" t="str">
            <v>M.570</v>
          </cell>
          <cell r="D64">
            <v>257.39999999999998</v>
          </cell>
          <cell r="E64">
            <v>16.84</v>
          </cell>
          <cell r="F64">
            <v>4.1000000000000002E-2</v>
          </cell>
          <cell r="G64">
            <v>8.8999999999999996E-2</v>
          </cell>
          <cell r="H64">
            <v>0.113</v>
          </cell>
          <cell r="I64">
            <v>3.2000000000000001E-2</v>
          </cell>
          <cell r="J64">
            <v>0.222</v>
          </cell>
          <cell r="K64">
            <v>4.0000000000000001E-3</v>
          </cell>
          <cell r="L64">
            <v>5.3999999999999999E-2</v>
          </cell>
          <cell r="M64">
            <v>0.18</v>
          </cell>
          <cell r="N64">
            <v>2.4E-2</v>
          </cell>
          <cell r="O64">
            <v>0.121</v>
          </cell>
          <cell r="P64">
            <v>0.12</v>
          </cell>
          <cell r="Q64">
            <v>0</v>
          </cell>
          <cell r="R64">
            <v>0</v>
          </cell>
        </row>
        <row r="65">
          <cell r="B65" t="str">
            <v>School, Jr. High 2-3 Story</v>
          </cell>
          <cell r="C65" t="str">
            <v>M.580</v>
          </cell>
          <cell r="D65">
            <v>217.8</v>
          </cell>
          <cell r="E65">
            <v>14.25</v>
          </cell>
          <cell r="F65">
            <v>4.5999999999999999E-2</v>
          </cell>
          <cell r="G65">
            <v>0.106</v>
          </cell>
          <cell r="H65">
            <v>0.12</v>
          </cell>
          <cell r="I65">
            <v>3.7999999999999999E-2</v>
          </cell>
          <cell r="J65">
            <v>0.246</v>
          </cell>
          <cell r="K65">
            <v>6.0000000000000001E-3</v>
          </cell>
          <cell r="L65">
            <v>0.06</v>
          </cell>
          <cell r="M65">
            <v>0.155</v>
          </cell>
          <cell r="N65">
            <v>2.9000000000000001E-2</v>
          </cell>
          <cell r="O65">
            <v>0.14599999999999999</v>
          </cell>
          <cell r="P65">
            <v>4.7E-2</v>
          </cell>
          <cell r="Q65">
            <v>0</v>
          </cell>
          <cell r="R65">
            <v>0</v>
          </cell>
        </row>
        <row r="66">
          <cell r="B66" t="str">
            <v>School, Vocational</v>
          </cell>
          <cell r="C66" t="str">
            <v>M.590</v>
          </cell>
          <cell r="D66">
            <v>244.9</v>
          </cell>
          <cell r="E66">
            <v>16.02</v>
          </cell>
          <cell r="F66">
            <v>7.6999999999999999E-2</v>
          </cell>
          <cell r="G66">
            <v>0.11</v>
          </cell>
          <cell r="H66">
            <v>0.16800000000000001</v>
          </cell>
          <cell r="I66">
            <v>3.1E-2</v>
          </cell>
          <cell r="J66">
            <v>0.184</v>
          </cell>
          <cell r="K66">
            <v>1.4E-2</v>
          </cell>
          <cell r="L66">
            <v>5.0999999999999997E-2</v>
          </cell>
          <cell r="M66">
            <v>0.20100000000000001</v>
          </cell>
          <cell r="N66">
            <v>3.5999999999999997E-2</v>
          </cell>
          <cell r="O66">
            <v>0.126</v>
          </cell>
          <cell r="P66">
            <v>1E-3</v>
          </cell>
          <cell r="Q66">
            <v>0</v>
          </cell>
          <cell r="R66">
            <v>0</v>
          </cell>
        </row>
        <row r="67">
          <cell r="B67" t="str">
            <v>Store, Convenience</v>
          </cell>
          <cell r="C67" t="str">
            <v>M.600</v>
          </cell>
          <cell r="D67">
            <v>168.73</v>
          </cell>
          <cell r="E67">
            <v>11.04</v>
          </cell>
          <cell r="F67">
            <v>0.13900000000000001</v>
          </cell>
          <cell r="G67">
            <v>9.5000000000000001E-2</v>
          </cell>
          <cell r="H67">
            <v>0.17699999999999999</v>
          </cell>
          <cell r="I67">
            <v>3.6999999999999998E-2</v>
          </cell>
          <cell r="J67">
            <v>0.13500000000000001</v>
          </cell>
          <cell r="K67">
            <v>0</v>
          </cell>
          <cell r="L67">
            <v>6.5000000000000002E-2</v>
          </cell>
          <cell r="M67">
            <v>7.2999999999999995E-2</v>
          </cell>
          <cell r="N67">
            <v>8.5999999999999993E-2</v>
          </cell>
          <cell r="O67">
            <v>0.19400000000000001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Store, Department, 1 Story</v>
          </cell>
          <cell r="C68" t="str">
            <v>M.610</v>
          </cell>
          <cell r="D68">
            <v>163.35</v>
          </cell>
          <cell r="E68">
            <v>9.25</v>
          </cell>
          <cell r="F68">
            <v>8.7999999999999995E-2</v>
          </cell>
          <cell r="G68">
            <v>0.28999999999999998</v>
          </cell>
          <cell r="H68">
            <v>7.3999999999999996E-2</v>
          </cell>
          <cell r="I68">
            <v>0.06</v>
          </cell>
          <cell r="J68">
            <v>0.189</v>
          </cell>
          <cell r="K68">
            <v>0</v>
          </cell>
          <cell r="L68">
            <v>3.3000000000000002E-2</v>
          </cell>
          <cell r="M68">
            <v>8.6999999999999994E-2</v>
          </cell>
          <cell r="N68">
            <v>4.1000000000000002E-2</v>
          </cell>
          <cell r="O68">
            <v>0.13800000000000001</v>
          </cell>
          <cell r="P68">
            <v>0</v>
          </cell>
          <cell r="Q68">
            <v>0</v>
          </cell>
          <cell r="R68">
            <v>0</v>
          </cell>
        </row>
        <row r="69">
          <cell r="B69" t="str">
            <v>Store, Department, 3 Story</v>
          </cell>
          <cell r="C69" t="str">
            <v>M.620</v>
          </cell>
          <cell r="D69">
            <v>192.9</v>
          </cell>
          <cell r="E69">
            <v>10.92</v>
          </cell>
          <cell r="F69">
            <v>3.6999999999999998E-2</v>
          </cell>
          <cell r="G69">
            <v>0.222</v>
          </cell>
          <cell r="H69">
            <v>0.14399999999999999</v>
          </cell>
          <cell r="I69">
            <v>1.9E-2</v>
          </cell>
          <cell r="J69">
            <v>0.21</v>
          </cell>
          <cell r="K69">
            <v>8.5000000000000006E-2</v>
          </cell>
          <cell r="L69">
            <v>2.8000000000000001E-2</v>
          </cell>
          <cell r="M69">
            <v>7.2999999999999995E-2</v>
          </cell>
          <cell r="N69">
            <v>4.3999999999999997E-2</v>
          </cell>
          <cell r="O69">
            <v>0.13700000000000001</v>
          </cell>
          <cell r="P69">
            <v>0</v>
          </cell>
          <cell r="Q69">
            <v>0</v>
          </cell>
          <cell r="R69">
            <v>0</v>
          </cell>
        </row>
        <row r="70">
          <cell r="B70" t="str">
            <v>Store Retail</v>
          </cell>
          <cell r="C70" t="str">
            <v>M.630</v>
          </cell>
          <cell r="D70">
            <v>159.19999999999999</v>
          </cell>
          <cell r="E70">
            <v>11.79</v>
          </cell>
          <cell r="F70">
            <v>0.13900000000000001</v>
          </cell>
          <cell r="G70">
            <v>0.111</v>
          </cell>
          <cell r="H70">
            <v>0.13100000000000001</v>
          </cell>
          <cell r="I70">
            <v>3.9E-2</v>
          </cell>
          <cell r="J70">
            <v>0.153</v>
          </cell>
          <cell r="K70">
            <v>0</v>
          </cell>
          <cell r="L70">
            <v>7.3999999999999996E-2</v>
          </cell>
          <cell r="M70">
            <v>9.0999999999999998E-2</v>
          </cell>
          <cell r="N70">
            <v>7.3999999999999996E-2</v>
          </cell>
          <cell r="O70">
            <v>0.188</v>
          </cell>
          <cell r="P70">
            <v>0</v>
          </cell>
          <cell r="Q70">
            <v>0</v>
          </cell>
          <cell r="R70">
            <v>0</v>
          </cell>
        </row>
        <row r="71">
          <cell r="B71" t="str">
            <v>Supermarket</v>
          </cell>
          <cell r="C71" t="str">
            <v>M.640</v>
          </cell>
          <cell r="D71">
            <v>159.65</v>
          </cell>
          <cell r="E71">
            <v>10.44</v>
          </cell>
          <cell r="F71">
            <v>9.7000000000000003E-2</v>
          </cell>
          <cell r="G71">
            <v>0.11700000000000001</v>
          </cell>
          <cell r="H71">
            <v>0.17899999999999999</v>
          </cell>
          <cell r="I71">
            <v>8.6999999999999994E-2</v>
          </cell>
          <cell r="J71">
            <v>0.16800000000000001</v>
          </cell>
          <cell r="K71">
            <v>0</v>
          </cell>
          <cell r="L71">
            <v>2.8000000000000001E-2</v>
          </cell>
          <cell r="M71">
            <v>5.1999999999999998E-2</v>
          </cell>
          <cell r="N71">
            <v>5.2999999999999999E-2</v>
          </cell>
          <cell r="O71">
            <v>0.219</v>
          </cell>
          <cell r="P71">
            <v>0</v>
          </cell>
          <cell r="Q71">
            <v>0</v>
          </cell>
          <cell r="R71">
            <v>0</v>
          </cell>
        </row>
        <row r="72">
          <cell r="B72" t="str">
            <v>Swimming Pool, Enclosed</v>
          </cell>
          <cell r="C72" t="str">
            <v>M.650</v>
          </cell>
          <cell r="D72">
            <v>379.05</v>
          </cell>
          <cell r="E72">
            <v>28.08</v>
          </cell>
          <cell r="F72">
            <v>7.5999999999999998E-2</v>
          </cell>
          <cell r="G72">
            <v>0.10100000000000001</v>
          </cell>
          <cell r="H72">
            <v>0.14399999999999999</v>
          </cell>
          <cell r="I72">
            <v>0.02</v>
          </cell>
          <cell r="J72">
            <v>0.129</v>
          </cell>
          <cell r="K72">
            <v>0</v>
          </cell>
          <cell r="L72">
            <v>4.5999999999999999E-2</v>
          </cell>
          <cell r="M72">
            <v>0.13700000000000001</v>
          </cell>
          <cell r="N72">
            <v>1.2999999999999999E-2</v>
          </cell>
          <cell r="O72">
            <v>0.13100000000000001</v>
          </cell>
          <cell r="P72">
            <v>0.20399999999999999</v>
          </cell>
          <cell r="Q72">
            <v>0</v>
          </cell>
          <cell r="R72">
            <v>0</v>
          </cell>
        </row>
        <row r="73">
          <cell r="B73" t="str">
            <v>Telephone Exchange</v>
          </cell>
          <cell r="C73" t="str">
            <v>M.660</v>
          </cell>
          <cell r="D73">
            <v>245.7</v>
          </cell>
          <cell r="E73">
            <v>24.35</v>
          </cell>
          <cell r="F73">
            <v>0.107</v>
          </cell>
          <cell r="G73">
            <v>8.5000000000000006E-2</v>
          </cell>
          <cell r="H73">
            <v>0.255</v>
          </cell>
          <cell r="I73">
            <v>5.0999999999999997E-2</v>
          </cell>
          <cell r="J73">
            <v>0.23300000000000001</v>
          </cell>
          <cell r="K73">
            <v>0</v>
          </cell>
          <cell r="L73">
            <v>7.3999999999999996E-2</v>
          </cell>
          <cell r="M73">
            <v>5.8000000000000003E-2</v>
          </cell>
          <cell r="N73">
            <v>6.3E-2</v>
          </cell>
          <cell r="O73">
            <v>7.2999999999999995E-2</v>
          </cell>
          <cell r="P73">
            <v>0</v>
          </cell>
          <cell r="Q73">
            <v>0</v>
          </cell>
          <cell r="R73">
            <v>0</v>
          </cell>
        </row>
        <row r="74">
          <cell r="B74" t="str">
            <v>Town Hall, 1 Story</v>
          </cell>
          <cell r="C74" t="str">
            <v>M.670</v>
          </cell>
          <cell r="D74">
            <v>196.6</v>
          </cell>
          <cell r="E74">
            <v>16.23</v>
          </cell>
          <cell r="F74">
            <v>0.106</v>
          </cell>
          <cell r="G74">
            <v>8.3000000000000004E-2</v>
          </cell>
          <cell r="H74">
            <v>0.15</v>
          </cell>
          <cell r="I74">
            <v>6.0999999999999999E-2</v>
          </cell>
          <cell r="J74">
            <v>0.23</v>
          </cell>
          <cell r="K74">
            <v>0</v>
          </cell>
          <cell r="L74">
            <v>8.4000000000000005E-2</v>
          </cell>
          <cell r="M74">
            <v>8.1000000000000003E-2</v>
          </cell>
          <cell r="N74">
            <v>4.7E-2</v>
          </cell>
          <cell r="O74">
            <v>0.158</v>
          </cell>
          <cell r="P74">
            <v>0</v>
          </cell>
          <cell r="Q74">
            <v>0</v>
          </cell>
          <cell r="R74">
            <v>0</v>
          </cell>
        </row>
        <row r="75">
          <cell r="B75" t="str">
            <v>Twon Hall, 2-3 Story</v>
          </cell>
          <cell r="C75" t="str">
            <v>M.680</v>
          </cell>
          <cell r="D75">
            <v>257.75</v>
          </cell>
          <cell r="E75">
            <v>21.28</v>
          </cell>
          <cell r="F75">
            <v>3.7999999999999999E-2</v>
          </cell>
          <cell r="G75">
            <v>0.157</v>
          </cell>
          <cell r="H75">
            <v>0.17599999999999999</v>
          </cell>
          <cell r="I75">
            <v>1.7000000000000001E-2</v>
          </cell>
          <cell r="J75">
            <v>0.23100000000000001</v>
          </cell>
          <cell r="K75">
            <v>8.5000000000000006E-2</v>
          </cell>
          <cell r="L75">
            <v>4.7E-2</v>
          </cell>
          <cell r="M75">
            <v>6.2E-2</v>
          </cell>
          <cell r="N75">
            <v>5.8999999999999997E-2</v>
          </cell>
          <cell r="O75">
            <v>0.129</v>
          </cell>
          <cell r="P75">
            <v>0</v>
          </cell>
          <cell r="Q75">
            <v>0</v>
          </cell>
          <cell r="R75">
            <v>0</v>
          </cell>
        </row>
        <row r="76">
          <cell r="B76" t="str">
            <v>Veterinary Hospital</v>
          </cell>
          <cell r="C76" t="str">
            <v>M.685</v>
          </cell>
          <cell r="D76">
            <v>228.8</v>
          </cell>
          <cell r="E76">
            <v>18.89</v>
          </cell>
          <cell r="F76">
            <v>0.104</v>
          </cell>
          <cell r="G76">
            <v>7.5999999999999998E-2</v>
          </cell>
          <cell r="H76">
            <v>0.122</v>
          </cell>
          <cell r="I76">
            <v>4.7E-2</v>
          </cell>
          <cell r="J76">
            <v>0.182</v>
          </cell>
          <cell r="K76">
            <v>0</v>
          </cell>
          <cell r="L76">
            <v>3.7999999999999999E-2</v>
          </cell>
          <cell r="M76">
            <v>4.8000000000000001E-2</v>
          </cell>
          <cell r="N76">
            <v>3.5000000000000003E-2</v>
          </cell>
          <cell r="O76">
            <v>0.215</v>
          </cell>
          <cell r="P76">
            <v>0.13300000000000001</v>
          </cell>
          <cell r="Q76">
            <v>0</v>
          </cell>
          <cell r="R76">
            <v>0</v>
          </cell>
        </row>
        <row r="77">
          <cell r="B77" t="str">
            <v>Warehouse</v>
          </cell>
          <cell r="C77" t="str">
            <v>M.690</v>
          </cell>
          <cell r="D77">
            <v>176.95</v>
          </cell>
          <cell r="E77">
            <v>11.58</v>
          </cell>
          <cell r="F77">
            <v>0.10199999999999999</v>
          </cell>
          <cell r="G77">
            <v>0.222</v>
          </cell>
          <cell r="H77">
            <v>0.24</v>
          </cell>
          <cell r="I77">
            <v>8.4000000000000005E-2</v>
          </cell>
          <cell r="J77">
            <v>6.8000000000000005E-2</v>
          </cell>
          <cell r="K77">
            <v>0</v>
          </cell>
          <cell r="L77">
            <v>1.4999999999999999E-2</v>
          </cell>
          <cell r="M77">
            <v>5.7000000000000002E-2</v>
          </cell>
          <cell r="N77">
            <v>5.5E-2</v>
          </cell>
          <cell r="O77">
            <v>8.4000000000000005E-2</v>
          </cell>
          <cell r="P77">
            <v>1.6E-2</v>
          </cell>
          <cell r="Q77">
            <v>5.7000000000000002E-2</v>
          </cell>
          <cell r="R77">
            <v>0</v>
          </cell>
        </row>
        <row r="78">
          <cell r="B78" t="str">
            <v>Warehouse Self Storage</v>
          </cell>
          <cell r="C78" t="str">
            <v>M.700</v>
          </cell>
          <cell r="D78">
            <v>101.1</v>
          </cell>
          <cell r="E78">
            <v>6.61</v>
          </cell>
          <cell r="F78">
            <v>0.255</v>
          </cell>
          <cell r="G78">
            <v>0.13600000000000001</v>
          </cell>
          <cell r="H78">
            <v>0.247</v>
          </cell>
          <cell r="I78">
            <v>0.121</v>
          </cell>
          <cell r="J78">
            <v>5.8999999999999997E-2</v>
          </cell>
          <cell r="K78">
            <v>0</v>
          </cell>
          <cell r="L78">
            <v>2.1000000000000001E-2</v>
          </cell>
          <cell r="M78">
            <v>1.7999999999999999E-2</v>
          </cell>
          <cell r="N78">
            <v>0</v>
          </cell>
          <cell r="O78">
            <v>0.14399999999999999</v>
          </cell>
          <cell r="P78">
            <v>0</v>
          </cell>
          <cell r="Q78">
            <v>0</v>
          </cell>
          <cell r="R78">
            <v>0</v>
          </cell>
        </row>
      </sheetData>
      <sheetData sheetId="2">
        <row r="1">
          <cell r="B1" t="str">
            <v>Group 1R (RENOVATION)</v>
          </cell>
          <cell r="C1" t="str">
            <v>Group 2R (RENOVATION)</v>
          </cell>
          <cell r="D1" t="str">
            <v>Group 3R (RENOVATION)</v>
          </cell>
          <cell r="E1" t="str">
            <v>Group 1N (NEW)</v>
          </cell>
          <cell r="F1" t="str">
            <v>Group 2N (NEW)</v>
          </cell>
          <cell r="G1" t="str">
            <v>Group 3N (NEW)</v>
          </cell>
        </row>
        <row r="2">
          <cell r="A2">
            <v>100000</v>
          </cell>
          <cell r="B2">
            <v>0.14810000000000001</v>
          </cell>
          <cell r="C2">
            <v>0.13639999999999999</v>
          </cell>
          <cell r="D2">
            <v>0.1212</v>
          </cell>
          <cell r="E2">
            <v>0.14560000000000001</v>
          </cell>
          <cell r="F2">
            <v>0.1341</v>
          </cell>
          <cell r="G2">
            <v>0.1193</v>
          </cell>
        </row>
        <row r="3">
          <cell r="A3">
            <v>200000</v>
          </cell>
          <cell r="B3">
            <v>0.13980000000000001</v>
          </cell>
          <cell r="C3">
            <v>0.128</v>
          </cell>
          <cell r="D3">
            <v>0.1132</v>
          </cell>
          <cell r="E3">
            <v>0.13739999999999999</v>
          </cell>
          <cell r="F3">
            <v>0.1258</v>
          </cell>
          <cell r="G3">
            <v>0.1113</v>
          </cell>
        </row>
        <row r="4">
          <cell r="A4">
            <v>300000</v>
          </cell>
          <cell r="B4">
            <v>0.1328</v>
          </cell>
          <cell r="C4">
            <v>0.121</v>
          </cell>
          <cell r="D4">
            <v>0.10630000000000001</v>
          </cell>
          <cell r="E4">
            <v>0.13039999999999999</v>
          </cell>
          <cell r="F4">
            <v>0.1188</v>
          </cell>
          <cell r="G4">
            <v>0.10440000000000001</v>
          </cell>
        </row>
        <row r="5">
          <cell r="A5">
            <v>400000</v>
          </cell>
          <cell r="B5">
            <v>0.1265</v>
          </cell>
          <cell r="C5">
            <v>0.1147</v>
          </cell>
          <cell r="D5">
            <v>0.1002</v>
          </cell>
          <cell r="E5">
            <v>0.1242</v>
          </cell>
          <cell r="F5">
            <v>0.11260000000000001</v>
          </cell>
          <cell r="G5">
            <v>9.8400000000000001E-2</v>
          </cell>
        </row>
        <row r="6">
          <cell r="A6">
            <v>500000</v>
          </cell>
          <cell r="B6">
            <v>0.1212</v>
          </cell>
          <cell r="C6">
            <v>0.1095</v>
          </cell>
          <cell r="D6">
            <v>9.5100000000000004E-2</v>
          </cell>
          <cell r="E6">
            <v>0.11899999999999999</v>
          </cell>
          <cell r="F6">
            <v>0.1074</v>
          </cell>
          <cell r="G6">
            <v>9.3399999999999997E-2</v>
          </cell>
        </row>
        <row r="7">
          <cell r="A7">
            <v>700000</v>
          </cell>
          <cell r="B7">
            <v>0.11509999999999999</v>
          </cell>
          <cell r="C7">
            <v>0.1032</v>
          </cell>
          <cell r="D7">
            <v>8.9099999999999999E-2</v>
          </cell>
          <cell r="E7">
            <v>0.113</v>
          </cell>
          <cell r="F7">
            <v>0.1013</v>
          </cell>
          <cell r="G7">
            <v>8.7499999999999994E-2</v>
          </cell>
        </row>
        <row r="8">
          <cell r="A8">
            <v>900000</v>
          </cell>
          <cell r="B8">
            <v>0.1106</v>
          </cell>
          <cell r="C8">
            <v>9.8799999999999999E-2</v>
          </cell>
          <cell r="D8">
            <v>8.4699999999999998E-2</v>
          </cell>
          <cell r="E8">
            <v>0.1086</v>
          </cell>
          <cell r="F8">
            <v>9.7000000000000003E-2</v>
          </cell>
          <cell r="G8">
            <v>8.3199999999999996E-2</v>
          </cell>
        </row>
        <row r="9">
          <cell r="A9">
            <v>1000000</v>
          </cell>
          <cell r="B9">
            <v>0.1091</v>
          </cell>
          <cell r="C9">
            <v>9.74E-2</v>
          </cell>
          <cell r="D9">
            <v>8.3299999999999999E-2</v>
          </cell>
          <cell r="E9">
            <v>0.1071</v>
          </cell>
          <cell r="F9">
            <v>9.5600000000000004E-2</v>
          </cell>
          <cell r="G9">
            <v>8.1799999999999998E-2</v>
          </cell>
        </row>
        <row r="10">
          <cell r="A10">
            <v>1250000</v>
          </cell>
          <cell r="B10">
            <v>0.10680000000000001</v>
          </cell>
          <cell r="C10">
            <v>9.4899999999999998E-2</v>
          </cell>
          <cell r="D10">
            <v>8.1100000000000005E-2</v>
          </cell>
          <cell r="E10">
            <v>0.1048</v>
          </cell>
          <cell r="F10">
            <v>9.3200000000000005E-2</v>
          </cell>
          <cell r="G10">
            <v>7.9600000000000004E-2</v>
          </cell>
        </row>
        <row r="11">
          <cell r="A11">
            <v>1500000</v>
          </cell>
          <cell r="B11">
            <v>0.10489999999999999</v>
          </cell>
          <cell r="C11">
            <v>9.3100000000000002E-2</v>
          </cell>
          <cell r="D11">
            <v>7.9299999999999995E-2</v>
          </cell>
          <cell r="E11">
            <v>0.1031</v>
          </cell>
          <cell r="F11">
            <v>9.1399999999999995E-2</v>
          </cell>
          <cell r="G11">
            <v>7.7799999999999994E-2</v>
          </cell>
        </row>
        <row r="12">
          <cell r="A12">
            <v>1750000</v>
          </cell>
          <cell r="B12">
            <v>0.1032</v>
          </cell>
          <cell r="C12">
            <v>9.1499999999999998E-2</v>
          </cell>
          <cell r="D12">
            <v>7.7600000000000002E-2</v>
          </cell>
          <cell r="E12">
            <v>0.1013</v>
          </cell>
          <cell r="F12">
            <v>8.9899999999999994E-2</v>
          </cell>
          <cell r="G12">
            <v>7.6100000000000001E-2</v>
          </cell>
        </row>
        <row r="13">
          <cell r="A13">
            <v>2000000</v>
          </cell>
          <cell r="B13">
            <v>0.1019</v>
          </cell>
          <cell r="C13">
            <v>0.09</v>
          </cell>
          <cell r="D13">
            <v>7.6200000000000004E-2</v>
          </cell>
          <cell r="E13">
            <v>0.1</v>
          </cell>
          <cell r="F13">
            <v>8.8300000000000003E-2</v>
          </cell>
          <cell r="G13">
            <v>7.4800000000000005E-2</v>
          </cell>
        </row>
        <row r="14">
          <cell r="A14">
            <v>2500000</v>
          </cell>
          <cell r="B14">
            <v>9.8900000000000002E-2</v>
          </cell>
          <cell r="C14">
            <v>8.72E-2</v>
          </cell>
          <cell r="D14">
            <v>7.3400000000000007E-2</v>
          </cell>
          <cell r="E14">
            <v>9.7100000000000006E-2</v>
          </cell>
          <cell r="F14">
            <v>8.5599999999999996E-2</v>
          </cell>
          <cell r="G14">
            <v>7.2099999999999997E-2</v>
          </cell>
        </row>
        <row r="15">
          <cell r="A15">
            <v>3000000</v>
          </cell>
          <cell r="B15">
            <v>9.6600000000000005E-2</v>
          </cell>
          <cell r="C15">
            <v>8.4699999999999998E-2</v>
          </cell>
          <cell r="D15">
            <v>7.0999999999999994E-2</v>
          </cell>
          <cell r="E15">
            <v>9.4799999999999995E-2</v>
          </cell>
          <cell r="F15">
            <v>8.3199999999999996E-2</v>
          </cell>
          <cell r="G15">
            <v>6.9699999999999998E-2</v>
          </cell>
        </row>
        <row r="16">
          <cell r="A16">
            <v>5000000</v>
          </cell>
          <cell r="B16">
            <v>0.09</v>
          </cell>
          <cell r="C16">
            <v>7.8100000000000003E-2</v>
          </cell>
          <cell r="D16">
            <v>6.4600000000000005E-2</v>
          </cell>
          <cell r="E16">
            <v>8.8300000000000003E-2</v>
          </cell>
          <cell r="F16">
            <v>7.6700000000000004E-2</v>
          </cell>
          <cell r="G16">
            <v>6.3500000000000001E-2</v>
          </cell>
        </row>
        <row r="17">
          <cell r="A17">
            <v>7000000</v>
          </cell>
          <cell r="B17">
            <v>8.5599999999999996E-2</v>
          </cell>
          <cell r="C17">
            <v>7.3800000000000004E-2</v>
          </cell>
          <cell r="D17">
            <v>6.0299999999999999E-2</v>
          </cell>
          <cell r="E17">
            <v>8.4000000000000005E-2</v>
          </cell>
          <cell r="F17">
            <v>7.2499999999999995E-2</v>
          </cell>
          <cell r="G17">
            <v>5.9200000000000003E-2</v>
          </cell>
        </row>
        <row r="18">
          <cell r="A18">
            <v>9000000</v>
          </cell>
          <cell r="B18">
            <v>8.3199999999999996E-2</v>
          </cell>
          <cell r="C18">
            <v>7.1400000000000005E-2</v>
          </cell>
          <cell r="D18">
            <v>5.8099999999999999E-2</v>
          </cell>
          <cell r="E18">
            <v>8.1699999999999995E-2</v>
          </cell>
          <cell r="F18">
            <v>7.0099999999999996E-2</v>
          </cell>
          <cell r="G18">
            <v>5.7000000000000002E-2</v>
          </cell>
        </row>
        <row r="19">
          <cell r="A19">
            <v>10000000</v>
          </cell>
          <cell r="B19">
            <v>8.2600000000000007E-2</v>
          </cell>
          <cell r="C19">
            <v>7.0800000000000002E-2</v>
          </cell>
          <cell r="D19">
            <v>5.7500000000000002E-2</v>
          </cell>
          <cell r="E19">
            <v>8.1199999999999994E-2</v>
          </cell>
          <cell r="F19">
            <v>6.9500000000000006E-2</v>
          </cell>
          <cell r="G19">
            <v>5.6399999999999999E-2</v>
          </cell>
        </row>
        <row r="20">
          <cell r="A20">
            <v>15000000</v>
          </cell>
          <cell r="B20">
            <v>8.0699999999999994E-2</v>
          </cell>
          <cell r="C20">
            <v>6.93E-2</v>
          </cell>
          <cell r="D20">
            <v>5.62E-2</v>
          </cell>
          <cell r="E20">
            <v>7.9299999999999995E-2</v>
          </cell>
          <cell r="F20">
            <v>6.8000000000000005E-2</v>
          </cell>
          <cell r="G20">
            <v>5.5100000000000003E-2</v>
          </cell>
        </row>
        <row r="21">
          <cell r="A21">
            <v>20000000</v>
          </cell>
          <cell r="B21">
            <v>7.9000000000000001E-2</v>
          </cell>
          <cell r="C21">
            <v>6.7900000000000002E-2</v>
          </cell>
          <cell r="D21">
            <v>5.5100000000000003E-2</v>
          </cell>
          <cell r="E21">
            <v>7.7700000000000005E-2</v>
          </cell>
          <cell r="F21">
            <v>6.6699999999999995E-2</v>
          </cell>
          <cell r="G21">
            <v>5.3999999999999999E-2</v>
          </cell>
        </row>
        <row r="22">
          <cell r="A22">
            <v>25000000</v>
          </cell>
          <cell r="B22">
            <v>7.7299999999999994E-2</v>
          </cell>
          <cell r="C22">
            <v>6.6600000000000006E-2</v>
          </cell>
          <cell r="D22">
            <v>5.4100000000000002E-2</v>
          </cell>
          <cell r="E22">
            <v>7.5899999999999995E-2</v>
          </cell>
          <cell r="F22">
            <v>6.5299999999999997E-2</v>
          </cell>
          <cell r="G22">
            <v>5.3100000000000001E-2</v>
          </cell>
        </row>
        <row r="23">
          <cell r="A23">
            <v>30000000</v>
          </cell>
          <cell r="B23">
            <v>7.5399999999999995E-2</v>
          </cell>
          <cell r="C23">
            <v>6.4899999999999999E-2</v>
          </cell>
          <cell r="D23">
            <v>5.2900000000000003E-2</v>
          </cell>
          <cell r="E23">
            <v>7.3899999999999993E-2</v>
          </cell>
          <cell r="F23">
            <v>6.3700000000000007E-2</v>
          </cell>
          <cell r="G23">
            <v>5.1900000000000002E-2</v>
          </cell>
        </row>
        <row r="24">
          <cell r="A24">
            <v>40000000</v>
          </cell>
          <cell r="B24">
            <v>7.17E-2</v>
          </cell>
          <cell r="C24">
            <v>6.1899999999999997E-2</v>
          </cell>
          <cell r="D24">
            <v>5.0900000000000001E-2</v>
          </cell>
          <cell r="E24">
            <v>7.0400000000000004E-2</v>
          </cell>
          <cell r="F24">
            <v>6.08E-2</v>
          </cell>
          <cell r="G24">
            <v>4.99E-2</v>
          </cell>
        </row>
        <row r="25">
          <cell r="A25">
            <v>50000000</v>
          </cell>
          <cell r="B25">
            <v>6.8099999999999994E-2</v>
          </cell>
          <cell r="C25">
            <v>5.9200000000000003E-2</v>
          </cell>
          <cell r="D25">
            <v>4.8599999999999997E-2</v>
          </cell>
          <cell r="E25">
            <v>6.6900000000000001E-2</v>
          </cell>
          <cell r="F25">
            <v>5.8099999999999999E-2</v>
          </cell>
          <cell r="G25">
            <v>4.7699999999999999E-2</v>
          </cell>
        </row>
        <row r="26">
          <cell r="A26">
            <v>100000000</v>
          </cell>
          <cell r="B26">
            <v>5.0299999999999997E-2</v>
          </cell>
          <cell r="C26">
            <v>4.4299999999999999E-2</v>
          </cell>
          <cell r="D26">
            <v>3.73E-2</v>
          </cell>
          <cell r="E26">
            <v>4.9399999999999999E-2</v>
          </cell>
          <cell r="F26">
            <v>4.3499999999999997E-2</v>
          </cell>
          <cell r="G26">
            <v>3.6700000000000003E-2</v>
          </cell>
        </row>
      </sheetData>
      <sheetData sheetId="3"/>
      <sheetData sheetId="4"/>
      <sheetData sheetId="5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6D62-ED2A-4207-A1A0-48954D6F9C13}">
  <sheetPr codeName="Sheet1"/>
  <dimension ref="B1:J78"/>
  <sheetViews>
    <sheetView tabSelected="1" workbookViewId="0">
      <selection activeCell="F33" sqref="F33"/>
    </sheetView>
  </sheetViews>
  <sheetFormatPr defaultRowHeight="15" x14ac:dyDescent="0.25"/>
  <cols>
    <col min="1" max="1" width="3.42578125" customWidth="1"/>
    <col min="2" max="2" width="3.5703125" customWidth="1"/>
    <col min="3" max="3" width="18.42578125" customWidth="1"/>
    <col min="4" max="4" width="30.140625" customWidth="1"/>
    <col min="5" max="5" width="20" customWidth="1"/>
    <col min="6" max="6" width="28.5703125" customWidth="1"/>
    <col min="7" max="7" width="27.42578125" customWidth="1"/>
    <col min="8" max="8" width="2.85546875" customWidth="1"/>
    <col min="9" max="9" width="33" customWidth="1"/>
    <col min="10" max="10" width="35.42578125" customWidth="1"/>
    <col min="11" max="11" width="2.7109375" customWidth="1"/>
  </cols>
  <sheetData>
    <row r="1" spans="2:10" ht="15.75" thickBot="1" x14ac:dyDescent="0.3"/>
    <row r="2" spans="2:10" ht="14.45" customHeight="1" x14ac:dyDescent="0.25">
      <c r="I2" s="42" t="s">
        <v>41</v>
      </c>
      <c r="J2" s="43"/>
    </row>
    <row r="3" spans="2:10" x14ac:dyDescent="0.25">
      <c r="F3" t="s">
        <v>222</v>
      </c>
      <c r="G3" s="25"/>
      <c r="I3" s="18" t="s">
        <v>42</v>
      </c>
      <c r="J3" s="19" t="s">
        <v>43</v>
      </c>
    </row>
    <row r="4" spans="2:10" x14ac:dyDescent="0.25">
      <c r="B4" t="s">
        <v>0</v>
      </c>
      <c r="D4" s="50"/>
      <c r="E4" s="50"/>
      <c r="F4" t="s">
        <v>3</v>
      </c>
      <c r="G4" s="2">
        <f>IF(D7*G5&gt;D8,D7*G5,D8)</f>
        <v>0</v>
      </c>
      <c r="I4" s="20"/>
      <c r="J4" s="21"/>
    </row>
    <row r="5" spans="2:10" x14ac:dyDescent="0.25">
      <c r="B5" s="1" t="s">
        <v>1</v>
      </c>
      <c r="C5" s="1"/>
      <c r="D5" s="45"/>
      <c r="E5" s="46"/>
      <c r="F5" t="s">
        <v>4</v>
      </c>
      <c r="G5" s="4">
        <f>_xlfn.XLOOKUP(D9,Sheet2!B:B, Sheet2!D:D)</f>
        <v>234.15</v>
      </c>
      <c r="I5" s="20"/>
      <c r="J5" s="21"/>
    </row>
    <row r="6" spans="2:10" x14ac:dyDescent="0.25">
      <c r="B6" t="s">
        <v>2</v>
      </c>
      <c r="D6" s="45"/>
      <c r="E6" s="46"/>
      <c r="F6" t="s">
        <v>5</v>
      </c>
      <c r="G6" s="4">
        <f>_xlfn.XLOOKUP(D9, Sheet2!B:B, Sheet2!E:E)</f>
        <v>15.32</v>
      </c>
      <c r="I6" s="20"/>
      <c r="J6" s="21"/>
    </row>
    <row r="7" spans="2:10" x14ac:dyDescent="0.25">
      <c r="B7" t="s">
        <v>6</v>
      </c>
      <c r="D7" s="47"/>
      <c r="E7" s="47"/>
      <c r="F7" t="s">
        <v>7</v>
      </c>
      <c r="G7" s="5">
        <f>IF(G4&lt;100000,100000,IF(G4&lt;200000,200000,IF(G4&lt;300000,300000,IF(G4&lt;400000,400000,IF(G4&lt;500000,500000,IF(G4&lt;700000,700000,IF(G4&lt;900000,900000,IF(G4&lt;1000000,1000000,IF(G4&lt;1250000,1250000,IF(G4&lt;1500000,1500000,IF(G4&lt;1750000,1750000,IF(G4&lt;2000000,2000000,IF(G4&lt;2500000,2500000,IF(G4&lt;3000000,3000000,IF(G4&lt;5000000,5000000,IF(G4&lt;7000000,7000000,IF(G4&lt;9000000,9000000,IF(G4&lt;10000000,10000000,IF(G4&lt;15000000,15000000,IF(G4&lt;20000000,20000000,IF(G4&lt;25000000,25000000,IF(G4&lt;30000000,30000000,IF(G4&lt;40000000,40000000,IF(G4&lt;50000000,50000000,100000000))))))))))))))))))))))))</f>
        <v>100000</v>
      </c>
      <c r="I7" s="20"/>
      <c r="J7" s="21"/>
    </row>
    <row r="8" spans="2:10" x14ac:dyDescent="0.25">
      <c r="B8" t="s">
        <v>8</v>
      </c>
      <c r="D8" s="48"/>
      <c r="E8" s="48"/>
      <c r="F8" t="s">
        <v>9</v>
      </c>
      <c r="G8" s="6">
        <f>INDEX('[2]CDB DATA'!B2:G26,MATCH(G7,'[2]CDB DATA'!A2:A26,0),MATCH(D12,'[2]CDB DATA'!B1:G1,0))</f>
        <v>0.14810000000000001</v>
      </c>
      <c r="I8" s="20"/>
      <c r="J8" s="21"/>
    </row>
    <row r="9" spans="2:10" x14ac:dyDescent="0.25">
      <c r="B9" t="s">
        <v>10</v>
      </c>
      <c r="D9" s="49" t="s">
        <v>69</v>
      </c>
      <c r="E9" s="49"/>
      <c r="F9" t="s">
        <v>12</v>
      </c>
      <c r="G9" s="22">
        <f>D8/G5</f>
        <v>0</v>
      </c>
      <c r="I9" s="20"/>
      <c r="J9" s="21"/>
    </row>
    <row r="10" spans="2:10" x14ac:dyDescent="0.25">
      <c r="B10" t="s">
        <v>13</v>
      </c>
      <c r="D10" s="49"/>
      <c r="E10" s="49"/>
      <c r="F10" t="s">
        <v>14</v>
      </c>
      <c r="G10" s="7">
        <f>G6*G4/G5</f>
        <v>0</v>
      </c>
      <c r="I10" s="20"/>
      <c r="J10" s="21"/>
    </row>
    <row r="11" spans="2:10" x14ac:dyDescent="0.25">
      <c r="B11" t="s">
        <v>15</v>
      </c>
      <c r="D11" s="49"/>
      <c r="E11" s="49"/>
      <c r="F11" t="s">
        <v>16</v>
      </c>
      <c r="G11" s="7">
        <f>G8*G4</f>
        <v>0</v>
      </c>
      <c r="I11" s="18" t="s">
        <v>45</v>
      </c>
      <c r="J11" s="21"/>
    </row>
    <row r="12" spans="2:10" x14ac:dyDescent="0.25">
      <c r="B12" t="s">
        <v>17</v>
      </c>
      <c r="D12" s="49" t="s">
        <v>18</v>
      </c>
      <c r="E12" s="49"/>
      <c r="F12" t="s">
        <v>19</v>
      </c>
      <c r="G12" s="8">
        <f>E34</f>
        <v>0</v>
      </c>
      <c r="I12" s="20"/>
      <c r="J12" s="21"/>
    </row>
    <row r="13" spans="2:10" x14ac:dyDescent="0.25">
      <c r="B13" s="1" t="s">
        <v>20</v>
      </c>
      <c r="D13" s="9"/>
      <c r="E13" s="10"/>
      <c r="G13" s="11"/>
      <c r="I13" s="20"/>
      <c r="J13" s="21"/>
    </row>
    <row r="14" spans="2:10" x14ac:dyDescent="0.25">
      <c r="B14" s="27" t="b">
        <v>0</v>
      </c>
      <c r="C14" t="s">
        <v>21</v>
      </c>
      <c r="D14" s="12">
        <f>VLOOKUP(D9,'[2]RS Means DATA'!B2:R78,5,FALSE)</f>
        <v>4.1000000000000002E-2</v>
      </c>
      <c r="E14" s="5">
        <f>IF(B14=TRUE,IF($G$11&gt;=$G$10,$G$11,$G$10)*D14,0)</f>
        <v>0</v>
      </c>
      <c r="F14" s="13"/>
      <c r="I14" s="20"/>
      <c r="J14" s="21"/>
    </row>
    <row r="15" spans="2:10" x14ac:dyDescent="0.25">
      <c r="B15" s="27" t="b">
        <v>0</v>
      </c>
      <c r="C15" t="s">
        <v>22</v>
      </c>
      <c r="D15" s="12">
        <f>VLOOKUP(D9,'[2]RS Means DATA'!B2:R78,6,FALSE)</f>
        <v>0.13200000000000001</v>
      </c>
      <c r="E15" s="5">
        <f t="shared" ref="E15:E25" si="0">IF(B15=TRUE,IF($G$11&gt;=$G$10,$G$11,$G$10)*D15,0)</f>
        <v>0</v>
      </c>
      <c r="F15" s="13"/>
      <c r="I15" s="20"/>
      <c r="J15" s="21"/>
    </row>
    <row r="16" spans="2:10" x14ac:dyDescent="0.25">
      <c r="B16" s="27" t="b">
        <v>0</v>
      </c>
      <c r="C16" t="s">
        <v>23</v>
      </c>
      <c r="D16" s="12">
        <f>VLOOKUP(D9,'[2]RS Means DATA'!B2:R78,7,FALSE)</f>
        <v>0.17799999999999999</v>
      </c>
      <c r="E16" s="5">
        <f t="shared" si="0"/>
        <v>0</v>
      </c>
      <c r="F16" s="13"/>
      <c r="I16" s="20"/>
      <c r="J16" s="21"/>
    </row>
    <row r="17" spans="2:10" x14ac:dyDescent="0.25">
      <c r="B17" s="27" t="b">
        <v>0</v>
      </c>
      <c r="C17" t="s">
        <v>24</v>
      </c>
      <c r="D17" s="12">
        <f>VLOOKUP(D9,'[2]RS Means DATA'!B2:R78,8,FALSE)</f>
        <v>5.0000000000000001E-3</v>
      </c>
      <c r="E17" s="5">
        <f t="shared" si="0"/>
        <v>0</v>
      </c>
      <c r="F17" s="51" t="e" vm="1">
        <v>#VALUE!</v>
      </c>
      <c r="G17" s="52"/>
      <c r="I17" s="20"/>
      <c r="J17" s="21"/>
    </row>
    <row r="18" spans="2:10" x14ac:dyDescent="0.25">
      <c r="B18" s="27" t="b">
        <v>0</v>
      </c>
      <c r="C18" t="s">
        <v>25</v>
      </c>
      <c r="D18" s="12">
        <f>VLOOKUP(D9,'[2]RS Means DATA'!B2:R78,9,FALSE)</f>
        <v>0.24099999999999999</v>
      </c>
      <c r="E18" s="5">
        <f t="shared" si="0"/>
        <v>0</v>
      </c>
      <c r="F18" s="51"/>
      <c r="G18" s="52"/>
      <c r="I18" s="18" t="s">
        <v>47</v>
      </c>
      <c r="J18" s="21"/>
    </row>
    <row r="19" spans="2:10" x14ac:dyDescent="0.25">
      <c r="B19" s="27" t="b">
        <v>0</v>
      </c>
      <c r="C19" t="s">
        <v>26</v>
      </c>
      <c r="D19" s="12">
        <f>VLOOKUP(D9,'[2]RS Means DATA'!B2:R78,10,FALSE)</f>
        <v>3.5000000000000003E-2</v>
      </c>
      <c r="E19" s="5">
        <f t="shared" si="0"/>
        <v>0</v>
      </c>
      <c r="F19" s="51"/>
      <c r="G19" s="52"/>
      <c r="I19" s="20"/>
      <c r="J19" s="21"/>
    </row>
    <row r="20" spans="2:10" x14ac:dyDescent="0.25">
      <c r="B20" s="27" t="b">
        <v>0</v>
      </c>
      <c r="C20" t="s">
        <v>27</v>
      </c>
      <c r="D20" s="12">
        <f>VLOOKUP(D9,'[2]RS Means DATA'!B2:R78,11,FALSE)</f>
        <v>0.1</v>
      </c>
      <c r="E20" s="5">
        <f t="shared" si="0"/>
        <v>0</v>
      </c>
      <c r="F20" s="51"/>
      <c r="G20" s="52"/>
      <c r="I20" s="20"/>
      <c r="J20" s="19" t="s">
        <v>27</v>
      </c>
    </row>
    <row r="21" spans="2:10" x14ac:dyDescent="0.25">
      <c r="B21" s="27" t="b">
        <v>0</v>
      </c>
      <c r="C21" t="s">
        <v>28</v>
      </c>
      <c r="D21" s="12">
        <f>VLOOKUP(D9,'[2]RS Means DATA'!B2:R78,12,FALSE)</f>
        <v>0.13100000000000001</v>
      </c>
      <c r="E21" s="5">
        <f t="shared" si="0"/>
        <v>0</v>
      </c>
      <c r="F21" s="51"/>
      <c r="G21" s="52"/>
      <c r="I21" s="20"/>
      <c r="J21" s="21"/>
    </row>
    <row r="22" spans="2:10" x14ac:dyDescent="0.25">
      <c r="B22" s="27" t="b">
        <v>0</v>
      </c>
      <c r="C22" t="s">
        <v>29</v>
      </c>
      <c r="D22" s="12">
        <f>VLOOKUP(D9,'[2]RS Means DATA'!B2:R78,13,FALSE)</f>
        <v>3.1E-2</v>
      </c>
      <c r="E22" s="5">
        <f t="shared" si="0"/>
        <v>0</v>
      </c>
      <c r="F22" s="51"/>
      <c r="G22" s="52"/>
      <c r="I22" s="20"/>
      <c r="J22" s="21"/>
    </row>
    <row r="23" spans="2:10" x14ac:dyDescent="0.25">
      <c r="B23" s="27" t="b">
        <v>0</v>
      </c>
      <c r="C23" t="s">
        <v>30</v>
      </c>
      <c r="D23" s="12">
        <f>VLOOKUP(D9,'[2]RS Means DATA'!B2:R78,14,FALSE)</f>
        <v>9.4E-2</v>
      </c>
      <c r="E23" s="5">
        <f t="shared" si="0"/>
        <v>0</v>
      </c>
      <c r="F23" s="51"/>
      <c r="G23" s="52"/>
      <c r="I23" s="20"/>
      <c r="J23" s="21"/>
    </row>
    <row r="24" spans="2:10" x14ac:dyDescent="0.25">
      <c r="B24" s="27" t="b">
        <v>0</v>
      </c>
      <c r="C24" t="s">
        <v>31</v>
      </c>
      <c r="D24" s="12">
        <f>VLOOKUP(D9,'[2]RS Means DATA'!B2:R78,15,FALSE)</f>
        <v>1.2E-2</v>
      </c>
      <c r="E24" s="5">
        <f t="shared" si="0"/>
        <v>0</v>
      </c>
      <c r="F24" s="51"/>
      <c r="G24" s="52"/>
      <c r="I24" s="20"/>
      <c r="J24" s="21"/>
    </row>
    <row r="25" spans="2:10" x14ac:dyDescent="0.25">
      <c r="B25" s="27" t="b">
        <v>0</v>
      </c>
      <c r="C25" t="s">
        <v>223</v>
      </c>
      <c r="D25" s="12">
        <v>0</v>
      </c>
      <c r="E25" s="5">
        <f t="shared" si="0"/>
        <v>0</v>
      </c>
      <c r="F25" s="51"/>
      <c r="G25" s="52"/>
      <c r="I25" s="20"/>
      <c r="J25" s="21"/>
    </row>
    <row r="26" spans="2:10" x14ac:dyDescent="0.25">
      <c r="B26" s="1" t="s">
        <v>32</v>
      </c>
      <c r="C26" s="14"/>
      <c r="D26" s="15" t="s">
        <v>33</v>
      </c>
      <c r="E26" s="7">
        <f>SUM(E14:E25)</f>
        <v>0</v>
      </c>
      <c r="F26" s="51"/>
      <c r="G26" s="52"/>
      <c r="I26" s="20"/>
      <c r="J26" s="21"/>
    </row>
    <row r="27" spans="2:10" x14ac:dyDescent="0.25">
      <c r="B27" s="27" t="b">
        <v>0</v>
      </c>
      <c r="C27" t="s">
        <v>34</v>
      </c>
      <c r="D27" s="16">
        <v>0.11</v>
      </c>
      <c r="E27" s="5">
        <f>IF(B27=TRUE,$E$26*D27,0)</f>
        <v>0</v>
      </c>
      <c r="F27" s="51"/>
      <c r="G27" s="52"/>
      <c r="I27" s="20"/>
      <c r="J27" s="21"/>
    </row>
    <row r="28" spans="2:10" x14ac:dyDescent="0.25">
      <c r="B28" s="27" t="b">
        <v>0</v>
      </c>
      <c r="C28" t="s">
        <v>35</v>
      </c>
      <c r="D28" s="16">
        <v>0.09</v>
      </c>
      <c r="E28" s="5">
        <f t="shared" ref="E28:E33" si="1">IF(B28=TRUE,$E$26*D28,0)</f>
        <v>0</v>
      </c>
      <c r="F28" s="51"/>
      <c r="G28" s="52"/>
      <c r="I28" s="20"/>
      <c r="J28" s="19" t="s">
        <v>29</v>
      </c>
    </row>
    <row r="29" spans="2:10" x14ac:dyDescent="0.25">
      <c r="B29" s="27" t="b">
        <v>0</v>
      </c>
      <c r="C29" t="s">
        <v>36</v>
      </c>
      <c r="D29" s="16">
        <v>0.13</v>
      </c>
      <c r="E29" s="5">
        <f t="shared" si="1"/>
        <v>0</v>
      </c>
      <c r="I29" s="18" t="s">
        <v>48</v>
      </c>
      <c r="J29" s="21"/>
    </row>
    <row r="30" spans="2:10" ht="15.75" thickBot="1" x14ac:dyDescent="0.3">
      <c r="B30" s="27" t="b">
        <v>0</v>
      </c>
      <c r="C30" t="s">
        <v>37</v>
      </c>
      <c r="D30" s="16">
        <v>0.34</v>
      </c>
      <c r="E30" s="5">
        <f t="shared" si="1"/>
        <v>0</v>
      </c>
      <c r="I30" s="23" t="s">
        <v>49</v>
      </c>
      <c r="J30" s="24"/>
    </row>
    <row r="31" spans="2:10" x14ac:dyDescent="0.25">
      <c r="B31" s="27" t="b">
        <v>0</v>
      </c>
      <c r="C31" t="s">
        <v>38</v>
      </c>
      <c r="D31" s="16">
        <v>0.04</v>
      </c>
      <c r="E31" s="5">
        <f t="shared" si="1"/>
        <v>0</v>
      </c>
    </row>
    <row r="32" spans="2:10" x14ac:dyDescent="0.25">
      <c r="B32" s="27" t="b">
        <v>0</v>
      </c>
      <c r="C32" t="s">
        <v>39</v>
      </c>
      <c r="D32" s="16">
        <v>0.22</v>
      </c>
      <c r="E32" s="5">
        <f t="shared" si="1"/>
        <v>0</v>
      </c>
    </row>
    <row r="33" spans="2:6" x14ac:dyDescent="0.25">
      <c r="B33" s="27" t="b">
        <v>0</v>
      </c>
      <c r="C33" t="s">
        <v>40</v>
      </c>
      <c r="D33" s="16">
        <v>7.0000000000000007E-2</v>
      </c>
      <c r="E33" s="5">
        <f t="shared" si="1"/>
        <v>0</v>
      </c>
    </row>
    <row r="34" spans="2:6" x14ac:dyDescent="0.25">
      <c r="D34" s="17" t="s">
        <v>33</v>
      </c>
      <c r="E34" s="7">
        <f>SUM(E27:E33)</f>
        <v>0</v>
      </c>
      <c r="F34" s="13"/>
    </row>
    <row r="35" spans="2:6" x14ac:dyDescent="0.25">
      <c r="D35" s="17"/>
      <c r="E35" s="13"/>
    </row>
    <row r="36" spans="2:6" x14ac:dyDescent="0.25">
      <c r="D36" s="17"/>
      <c r="E36" s="13"/>
    </row>
    <row r="37" spans="2:6" x14ac:dyDescent="0.25">
      <c r="D37" s="17"/>
      <c r="E37" s="13"/>
    </row>
    <row r="38" spans="2:6" x14ac:dyDescent="0.25">
      <c r="D38" s="17"/>
      <c r="E38" s="13"/>
    </row>
    <row r="39" spans="2:6" x14ac:dyDescent="0.25">
      <c r="D39" s="17"/>
      <c r="E39" s="13"/>
    </row>
    <row r="40" spans="2:6" x14ac:dyDescent="0.25">
      <c r="D40" s="17"/>
      <c r="E40" s="13"/>
    </row>
    <row r="41" spans="2:6" x14ac:dyDescent="0.25">
      <c r="D41" s="17"/>
      <c r="E41" s="13"/>
    </row>
    <row r="42" spans="2:6" x14ac:dyDescent="0.25">
      <c r="D42" s="17"/>
      <c r="E42" s="13"/>
    </row>
    <row r="43" spans="2:6" x14ac:dyDescent="0.25">
      <c r="D43" s="17"/>
      <c r="E43" s="13"/>
    </row>
    <row r="44" spans="2:6" x14ac:dyDescent="0.25">
      <c r="D44" s="17"/>
      <c r="E44" s="13"/>
    </row>
    <row r="45" spans="2:6" x14ac:dyDescent="0.25">
      <c r="D45" s="17"/>
      <c r="E45" s="13"/>
    </row>
    <row r="46" spans="2:6" x14ac:dyDescent="0.25">
      <c r="D46" s="17"/>
      <c r="E46" s="13"/>
    </row>
    <row r="47" spans="2:6" x14ac:dyDescent="0.25">
      <c r="D47" s="17"/>
      <c r="E47" s="13"/>
    </row>
    <row r="48" spans="2:6" x14ac:dyDescent="0.25">
      <c r="D48" s="17"/>
      <c r="E48" s="13"/>
    </row>
    <row r="49" spans="4:7" x14ac:dyDescent="0.25">
      <c r="D49" s="17"/>
      <c r="E49" s="13"/>
    </row>
    <row r="50" spans="4:7" x14ac:dyDescent="0.25">
      <c r="D50" s="17"/>
      <c r="E50" s="13"/>
    </row>
    <row r="55" spans="4:7" x14ac:dyDescent="0.25">
      <c r="D55" s="37"/>
      <c r="G55" s="37"/>
    </row>
    <row r="56" spans="4:7" x14ac:dyDescent="0.25">
      <c r="D56" s="38"/>
      <c r="F56" s="39"/>
      <c r="G56" s="39"/>
    </row>
    <row r="57" spans="4:7" x14ac:dyDescent="0.25">
      <c r="D57" s="38"/>
      <c r="F57" s="40"/>
      <c r="G57" s="37"/>
    </row>
    <row r="59" spans="4:7" x14ac:dyDescent="0.25">
      <c r="D59" s="41"/>
      <c r="E59" s="13"/>
    </row>
    <row r="60" spans="4:7" x14ac:dyDescent="0.25">
      <c r="D60" s="41"/>
      <c r="E60" s="13"/>
    </row>
    <row r="61" spans="4:7" x14ac:dyDescent="0.25">
      <c r="D61" s="41"/>
      <c r="E61" s="13"/>
    </row>
    <row r="62" spans="4:7" x14ac:dyDescent="0.25">
      <c r="D62" s="41"/>
      <c r="E62" s="13"/>
    </row>
    <row r="63" spans="4:7" x14ac:dyDescent="0.25">
      <c r="D63" s="41"/>
      <c r="E63" s="13"/>
    </row>
    <row r="64" spans="4:7" x14ac:dyDescent="0.25">
      <c r="D64" s="41"/>
      <c r="E64" s="13"/>
    </row>
    <row r="65" spans="4:8" x14ac:dyDescent="0.25">
      <c r="D65" s="41"/>
      <c r="E65" s="13"/>
      <c r="F65" s="13"/>
    </row>
    <row r="66" spans="4:8" x14ac:dyDescent="0.25">
      <c r="D66" s="13"/>
    </row>
    <row r="67" spans="4:8" x14ac:dyDescent="0.25">
      <c r="G67" s="37"/>
    </row>
    <row r="69" spans="4:8" x14ac:dyDescent="0.25">
      <c r="D69" s="44"/>
      <c r="E69" s="44"/>
      <c r="F69" s="44"/>
    </row>
    <row r="71" spans="4:8" x14ac:dyDescent="0.25">
      <c r="D71" s="37"/>
      <c r="E71" s="37"/>
      <c r="F71" s="37"/>
      <c r="H71" s="26"/>
    </row>
    <row r="72" spans="4:8" x14ac:dyDescent="0.25">
      <c r="D72" s="37"/>
      <c r="E72" s="37"/>
      <c r="F72" s="37"/>
      <c r="H72" s="26"/>
    </row>
    <row r="73" spans="4:8" x14ac:dyDescent="0.25">
      <c r="D73" s="37"/>
      <c r="E73" s="37"/>
      <c r="F73" s="37"/>
      <c r="H73" s="26"/>
    </row>
    <row r="74" spans="4:8" x14ac:dyDescent="0.25">
      <c r="D74" s="37"/>
      <c r="E74" s="38"/>
      <c r="F74" s="37"/>
      <c r="H74" s="26"/>
    </row>
    <row r="75" spans="4:8" x14ac:dyDescent="0.25">
      <c r="D75" s="37"/>
      <c r="E75" s="38"/>
      <c r="F75" s="37"/>
      <c r="H75" s="26"/>
    </row>
    <row r="76" spans="4:8" x14ac:dyDescent="0.25">
      <c r="D76" s="37"/>
      <c r="E76" s="38"/>
      <c r="F76" s="37"/>
      <c r="H76" s="26"/>
    </row>
    <row r="77" spans="4:8" x14ac:dyDescent="0.25">
      <c r="D77" s="37"/>
      <c r="E77" s="38"/>
      <c r="F77" s="37"/>
      <c r="H77" s="26"/>
    </row>
    <row r="78" spans="4:8" x14ac:dyDescent="0.25">
      <c r="D78" s="37"/>
      <c r="E78" s="37"/>
      <c r="F78" s="37"/>
      <c r="H78" s="26"/>
    </row>
  </sheetData>
  <mergeCells count="12">
    <mergeCell ref="I2:J2"/>
    <mergeCell ref="D69:F69"/>
    <mergeCell ref="D5:E5"/>
    <mergeCell ref="D6:E6"/>
    <mergeCell ref="D7:E7"/>
    <mergeCell ref="D8:E8"/>
    <mergeCell ref="D9:E9"/>
    <mergeCell ref="D10:E10"/>
    <mergeCell ref="D11:E11"/>
    <mergeCell ref="D12:E12"/>
    <mergeCell ref="D4:E4"/>
    <mergeCell ref="F17:G2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8</xdr:col>
                    <xdr:colOff>47625</xdr:colOff>
                    <xdr:row>2</xdr:row>
                    <xdr:rowOff>180975</xdr:rowOff>
                  </from>
                  <to>
                    <xdr:col>9</xdr:col>
                    <xdr:colOff>180975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5</xdr:row>
                    <xdr:rowOff>28575</xdr:rowOff>
                  </from>
                  <to>
                    <xdr:col>8</xdr:col>
                    <xdr:colOff>1590675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180975</xdr:rowOff>
                  </from>
                  <to>
                    <xdr:col>8</xdr:col>
                    <xdr:colOff>1562100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47625</xdr:colOff>
                    <xdr:row>6</xdr:row>
                    <xdr:rowOff>9525</xdr:rowOff>
                  </from>
                  <to>
                    <xdr:col>8</xdr:col>
                    <xdr:colOff>1562100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7</xdr:row>
                    <xdr:rowOff>0</xdr:rowOff>
                  </from>
                  <to>
                    <xdr:col>8</xdr:col>
                    <xdr:colOff>1600200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0</xdr:rowOff>
                  </from>
                  <to>
                    <xdr:col>8</xdr:col>
                    <xdr:colOff>1590675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47625</xdr:colOff>
                    <xdr:row>3</xdr:row>
                    <xdr:rowOff>0</xdr:rowOff>
                  </from>
                  <to>
                    <xdr:col>9</xdr:col>
                    <xdr:colOff>1562100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47625</xdr:colOff>
                    <xdr:row>5</xdr:row>
                    <xdr:rowOff>28575</xdr:rowOff>
                  </from>
                  <to>
                    <xdr:col>10</xdr:col>
                    <xdr:colOff>28575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47625</xdr:colOff>
                    <xdr:row>4</xdr:row>
                    <xdr:rowOff>28575</xdr:rowOff>
                  </from>
                  <to>
                    <xdr:col>10</xdr:col>
                    <xdr:colOff>28575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47625</xdr:colOff>
                    <xdr:row>6</xdr:row>
                    <xdr:rowOff>9525</xdr:rowOff>
                  </from>
                  <to>
                    <xdr:col>10</xdr:col>
                    <xdr:colOff>28575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0</xdr:rowOff>
                  </from>
                  <to>
                    <xdr:col>10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190500</xdr:rowOff>
                  </from>
                  <to>
                    <xdr:col>10</xdr:col>
                    <xdr:colOff>28575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9</xdr:row>
                    <xdr:rowOff>0</xdr:rowOff>
                  </from>
                  <to>
                    <xdr:col>10</xdr:col>
                    <xdr:colOff>28575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0</xdr:rowOff>
                  </from>
                  <to>
                    <xdr:col>10</xdr:col>
                    <xdr:colOff>28575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0</xdr:rowOff>
                  </from>
                  <to>
                    <xdr:col>10</xdr:col>
                    <xdr:colOff>28575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47625</xdr:colOff>
                    <xdr:row>12</xdr:row>
                    <xdr:rowOff>0</xdr:rowOff>
                  </from>
                  <to>
                    <xdr:col>10</xdr:col>
                    <xdr:colOff>28575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47625</xdr:colOff>
                    <xdr:row>13</xdr:row>
                    <xdr:rowOff>0</xdr:rowOff>
                  </from>
                  <to>
                    <xdr:col>10</xdr:col>
                    <xdr:colOff>28575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0</xdr:rowOff>
                  </from>
                  <to>
                    <xdr:col>10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0</xdr:rowOff>
                  </from>
                  <to>
                    <xdr:col>10</xdr:col>
                    <xdr:colOff>28575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0</xdr:rowOff>
                  </from>
                  <to>
                    <xdr:col>10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9</xdr:col>
                    <xdr:colOff>47625</xdr:colOff>
                    <xdr:row>15</xdr:row>
                    <xdr:rowOff>0</xdr:rowOff>
                  </from>
                  <to>
                    <xdr:col>10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0</xdr:rowOff>
                  </from>
                  <to>
                    <xdr:col>8</xdr:col>
                    <xdr:colOff>1590675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28575</xdr:rowOff>
                  </from>
                  <to>
                    <xdr:col>8</xdr:col>
                    <xdr:colOff>1933575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28575</xdr:rowOff>
                  </from>
                  <to>
                    <xdr:col>8</xdr:col>
                    <xdr:colOff>2028825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9525</xdr:rowOff>
                  </from>
                  <to>
                    <xdr:col>8</xdr:col>
                    <xdr:colOff>2009775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0</xdr:rowOff>
                  </from>
                  <to>
                    <xdr:col>8</xdr:col>
                    <xdr:colOff>2028825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28575</xdr:rowOff>
                  </from>
                  <to>
                    <xdr:col>8</xdr:col>
                    <xdr:colOff>1628775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28575</xdr:rowOff>
                  </from>
                  <to>
                    <xdr:col>8</xdr:col>
                    <xdr:colOff>2095500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9525</xdr:rowOff>
                  </from>
                  <to>
                    <xdr:col>8</xdr:col>
                    <xdr:colOff>1685925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0</xdr:rowOff>
                  </from>
                  <to>
                    <xdr:col>8</xdr:col>
                    <xdr:colOff>1895475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0</xdr:rowOff>
                  </from>
                  <to>
                    <xdr:col>8</xdr:col>
                    <xdr:colOff>1857375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8</xdr:col>
                    <xdr:colOff>47625</xdr:colOff>
                    <xdr:row>24</xdr:row>
                    <xdr:rowOff>0</xdr:rowOff>
                  </from>
                  <to>
                    <xdr:col>8</xdr:col>
                    <xdr:colOff>1704975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8</xdr:col>
                    <xdr:colOff>47625</xdr:colOff>
                    <xdr:row>25</xdr:row>
                    <xdr:rowOff>0</xdr:rowOff>
                  </from>
                  <to>
                    <xdr:col>8</xdr:col>
                    <xdr:colOff>1704975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0</xdr:rowOff>
                  </from>
                  <to>
                    <xdr:col>8</xdr:col>
                    <xdr:colOff>1895475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0</xdr:rowOff>
                  </from>
                  <to>
                    <xdr:col>9</xdr:col>
                    <xdr:colOff>2352675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47625</xdr:colOff>
                    <xdr:row>22</xdr:row>
                    <xdr:rowOff>28575</xdr:rowOff>
                  </from>
                  <to>
                    <xdr:col>10</xdr:col>
                    <xdr:colOff>28575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47625</xdr:colOff>
                    <xdr:row>21</xdr:row>
                    <xdr:rowOff>28575</xdr:rowOff>
                  </from>
                  <to>
                    <xdr:col>10</xdr:col>
                    <xdr:colOff>28575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9</xdr:col>
                    <xdr:colOff>47625</xdr:colOff>
                    <xdr:row>23</xdr:row>
                    <xdr:rowOff>9525</xdr:rowOff>
                  </from>
                  <to>
                    <xdr:col>10</xdr:col>
                    <xdr:colOff>28575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0</xdr:rowOff>
                  </from>
                  <to>
                    <xdr:col>10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190500</xdr:rowOff>
                  </from>
                  <to>
                    <xdr:col>10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0</xdr:rowOff>
                  </from>
                  <to>
                    <xdr:col>9</xdr:col>
                    <xdr:colOff>2352675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28575</xdr:rowOff>
                  </from>
                  <to>
                    <xdr:col>10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9525</xdr:rowOff>
                  </from>
                  <to>
                    <xdr:col>8</xdr:col>
                    <xdr:colOff>1676400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F40833-B181-4E1E-A207-D24AEA3782E2}">
          <x14:formula1>
            <xm:f>Sheet2!$B$2:$B$78</xm:f>
          </x14:formula1>
          <xm:sqref>D9:E9</xm:sqref>
        </x14:dataValidation>
        <x14:dataValidation type="list" allowBlank="1" showInputMessage="1" showErrorMessage="1" xr:uid="{7A67FE7A-5794-4DAF-94D5-B7441C11AC5D}">
          <x14:formula1>
            <xm:f>Sheet3!$B$1:$G$1</xm:f>
          </x14:formula1>
          <xm:sqref>D12:E12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6D45-9F1B-4D3A-84E9-80B9FA18199C}">
  <sheetPr codeName="Sheet2"/>
  <dimension ref="B1:S78"/>
  <sheetViews>
    <sheetView workbookViewId="0">
      <selection activeCell="B81" sqref="B81"/>
    </sheetView>
  </sheetViews>
  <sheetFormatPr defaultRowHeight="15" x14ac:dyDescent="0.25"/>
  <cols>
    <col min="1" max="1" width="3.42578125" customWidth="1"/>
    <col min="2" max="2" width="35.5703125" customWidth="1"/>
    <col min="4" max="4" width="19.85546875" customWidth="1"/>
    <col min="5" max="5" width="15.42578125" customWidth="1"/>
    <col min="6" max="6" width="14.140625" customWidth="1"/>
    <col min="7" max="7" width="15.85546875" customWidth="1"/>
    <col min="8" max="8" width="10.5703125" customWidth="1"/>
    <col min="9" max="9" width="10.42578125" customWidth="1"/>
    <col min="10" max="10" width="11.42578125" customWidth="1"/>
    <col min="11" max="11" width="12.42578125" customWidth="1"/>
    <col min="12" max="12" width="11.42578125" style="3" customWidth="1"/>
    <col min="13" max="13" width="9.140625" style="3"/>
    <col min="14" max="14" width="16.42578125" style="3" customWidth="1"/>
    <col min="15" max="15" width="12.5703125" style="3" customWidth="1"/>
    <col min="17" max="17" width="10.42578125" customWidth="1"/>
    <col min="18" max="18" width="10.85546875" customWidth="1"/>
  </cols>
  <sheetData>
    <row r="1" spans="2:19" x14ac:dyDescent="0.25"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  <c r="L1" s="3" t="s">
        <v>62</v>
      </c>
      <c r="M1" s="3" t="s">
        <v>63</v>
      </c>
      <c r="N1" s="3" t="s">
        <v>64</v>
      </c>
      <c r="O1" s="3" t="s">
        <v>65</v>
      </c>
      <c r="P1" t="s">
        <v>66</v>
      </c>
      <c r="Q1" t="s">
        <v>67</v>
      </c>
      <c r="R1" t="s">
        <v>68</v>
      </c>
    </row>
    <row r="2" spans="2:19" x14ac:dyDescent="0.25">
      <c r="B2" t="s">
        <v>69</v>
      </c>
      <c r="C2" t="s">
        <v>70</v>
      </c>
      <c r="D2" s="10">
        <v>234.15</v>
      </c>
      <c r="E2" s="9">
        <v>15.32</v>
      </c>
      <c r="F2" s="28">
        <v>4.1000000000000002E-2</v>
      </c>
      <c r="G2" s="28">
        <v>0.13200000000000001</v>
      </c>
      <c r="H2" s="28">
        <v>0.17799999999999999</v>
      </c>
      <c r="I2" s="28">
        <v>5.0000000000000001E-3</v>
      </c>
      <c r="J2" s="28">
        <v>0.24099999999999999</v>
      </c>
      <c r="K2" s="28">
        <v>3.5000000000000003E-2</v>
      </c>
      <c r="L2" s="29">
        <v>0.1</v>
      </c>
      <c r="M2" s="29">
        <v>0.13100000000000001</v>
      </c>
      <c r="N2" s="29">
        <v>3.1E-2</v>
      </c>
      <c r="O2" s="29">
        <v>9.4E-2</v>
      </c>
      <c r="P2" s="28">
        <v>1.2E-2</v>
      </c>
      <c r="Q2" s="28">
        <v>0</v>
      </c>
      <c r="R2" s="28">
        <v>0</v>
      </c>
      <c r="S2" s="30">
        <f t="shared" ref="S2:S65" si="0">SUM(F2:R2)</f>
        <v>1</v>
      </c>
    </row>
    <row r="3" spans="2:19" x14ac:dyDescent="0.25">
      <c r="B3" t="s">
        <v>71</v>
      </c>
      <c r="C3" t="s">
        <v>72</v>
      </c>
      <c r="D3" s="10">
        <v>255</v>
      </c>
      <c r="E3" s="9">
        <v>16.68</v>
      </c>
      <c r="F3" s="28">
        <v>1.7000000000000001E-2</v>
      </c>
      <c r="G3" s="28">
        <v>0.152</v>
      </c>
      <c r="H3" s="28">
        <v>0.214</v>
      </c>
      <c r="I3" s="28">
        <v>0.01</v>
      </c>
      <c r="J3" s="28">
        <v>0.22900000000000001</v>
      </c>
      <c r="K3" s="28">
        <v>0.05</v>
      </c>
      <c r="L3" s="29">
        <v>8.7999999999999995E-2</v>
      </c>
      <c r="M3" s="29">
        <v>0.11</v>
      </c>
      <c r="N3" s="29">
        <v>0.03</v>
      </c>
      <c r="O3" s="29">
        <v>8.6999999999999994E-2</v>
      </c>
      <c r="P3" s="28">
        <v>1.0999999999999999E-2</v>
      </c>
      <c r="Q3" s="28">
        <v>0</v>
      </c>
      <c r="R3" s="28">
        <v>0</v>
      </c>
      <c r="S3" s="30">
        <f t="shared" si="0"/>
        <v>0.998</v>
      </c>
    </row>
    <row r="4" spans="2:19" x14ac:dyDescent="0.25">
      <c r="B4" t="s">
        <v>73</v>
      </c>
      <c r="C4" t="s">
        <v>74</v>
      </c>
      <c r="D4" s="10">
        <v>259.85000000000002</v>
      </c>
      <c r="E4" s="9">
        <v>14.71</v>
      </c>
      <c r="F4" s="28">
        <v>0.123</v>
      </c>
      <c r="G4" s="28">
        <v>9.2999999999999999E-2</v>
      </c>
      <c r="H4" s="28">
        <v>0.122</v>
      </c>
      <c r="I4" s="28">
        <v>4.0000000000000001E-3</v>
      </c>
      <c r="J4" s="28">
        <v>0.24099999999999999</v>
      </c>
      <c r="K4" s="28">
        <v>8.1000000000000003E-2</v>
      </c>
      <c r="L4" s="29">
        <v>8.5000000000000006E-2</v>
      </c>
      <c r="M4" s="29">
        <v>0.107</v>
      </c>
      <c r="N4" s="29">
        <v>3.6999999999999998E-2</v>
      </c>
      <c r="O4" s="29">
        <v>9.7000000000000003E-2</v>
      </c>
      <c r="P4" s="28">
        <v>1.0999999999999999E-2</v>
      </c>
      <c r="Q4" s="28">
        <v>0</v>
      </c>
      <c r="R4" s="28">
        <v>0</v>
      </c>
      <c r="S4" s="30">
        <f t="shared" si="0"/>
        <v>1.0009999999999999</v>
      </c>
    </row>
    <row r="5" spans="2:19" x14ac:dyDescent="0.25">
      <c r="B5" t="s">
        <v>75</v>
      </c>
      <c r="C5" t="s">
        <v>76</v>
      </c>
      <c r="D5" s="10">
        <v>252.95</v>
      </c>
      <c r="E5" s="9">
        <v>25.07</v>
      </c>
      <c r="F5" s="28">
        <v>0.1</v>
      </c>
      <c r="G5" s="28">
        <v>6.5000000000000002E-2</v>
      </c>
      <c r="H5" s="28">
        <v>0.10199999999999999</v>
      </c>
      <c r="I5" s="28">
        <v>2.1999999999999999E-2</v>
      </c>
      <c r="J5" s="28">
        <v>0.27300000000000002</v>
      </c>
      <c r="K5" s="28">
        <v>0</v>
      </c>
      <c r="L5" s="29">
        <v>0.13800000000000001</v>
      </c>
      <c r="M5" s="29">
        <v>0.03</v>
      </c>
      <c r="N5" s="29">
        <v>3.7999999999999999E-2</v>
      </c>
      <c r="O5" s="29">
        <v>0.221</v>
      </c>
      <c r="P5" s="28">
        <v>1.0999999999999999E-2</v>
      </c>
      <c r="Q5" s="28">
        <v>0</v>
      </c>
      <c r="R5" s="28">
        <v>0</v>
      </c>
      <c r="S5" s="30">
        <f t="shared" si="0"/>
        <v>1</v>
      </c>
    </row>
    <row r="6" spans="2:19" x14ac:dyDescent="0.25">
      <c r="B6" t="s">
        <v>77</v>
      </c>
      <c r="C6" t="s">
        <v>78</v>
      </c>
      <c r="D6" s="10">
        <v>254.65</v>
      </c>
      <c r="E6" s="9">
        <v>16.66</v>
      </c>
      <c r="F6" s="28">
        <v>8.2000000000000003E-2</v>
      </c>
      <c r="G6" s="28">
        <v>0.03</v>
      </c>
      <c r="H6" s="28">
        <v>0.25800000000000001</v>
      </c>
      <c r="I6" s="28">
        <v>4.3999999999999997E-2</v>
      </c>
      <c r="J6" s="28">
        <v>0.191</v>
      </c>
      <c r="K6" s="28">
        <v>2.5000000000000001E-2</v>
      </c>
      <c r="L6" s="29">
        <v>9.4E-2</v>
      </c>
      <c r="M6" s="29">
        <v>9.0999999999999998E-2</v>
      </c>
      <c r="N6" s="29">
        <v>3.1E-2</v>
      </c>
      <c r="O6" s="29">
        <v>0.154</v>
      </c>
      <c r="P6" s="28">
        <v>0</v>
      </c>
      <c r="Q6" s="28">
        <v>0</v>
      </c>
      <c r="R6" s="28">
        <v>0</v>
      </c>
      <c r="S6" s="30">
        <f t="shared" si="0"/>
        <v>1</v>
      </c>
    </row>
    <row r="7" spans="2:19" x14ac:dyDescent="0.25">
      <c r="B7" t="s">
        <v>79</v>
      </c>
      <c r="C7" t="s">
        <v>80</v>
      </c>
      <c r="D7" s="10">
        <v>334.05</v>
      </c>
      <c r="E7" s="9">
        <v>24.74</v>
      </c>
      <c r="F7" s="28">
        <v>9.2999999999999999E-2</v>
      </c>
      <c r="G7" s="28">
        <v>0.126</v>
      </c>
      <c r="H7" s="28">
        <v>0.19900000000000001</v>
      </c>
      <c r="I7" s="28">
        <v>0.04</v>
      </c>
      <c r="J7" s="28">
        <v>0.13600000000000001</v>
      </c>
      <c r="K7" s="28">
        <v>0</v>
      </c>
      <c r="L7" s="29">
        <v>7.0999999999999994E-2</v>
      </c>
      <c r="M7" s="29">
        <v>5.3999999999999999E-2</v>
      </c>
      <c r="N7" s="29">
        <v>0.05</v>
      </c>
      <c r="O7" s="29">
        <v>0.12</v>
      </c>
      <c r="P7" s="28">
        <v>3.9E-2</v>
      </c>
      <c r="Q7" s="28">
        <v>7.1999999999999995E-2</v>
      </c>
      <c r="R7" s="28">
        <v>0</v>
      </c>
      <c r="S7" s="30">
        <f t="shared" si="0"/>
        <v>1.0000000000000002</v>
      </c>
    </row>
    <row r="8" spans="2:19" x14ac:dyDescent="0.25">
      <c r="B8" t="s">
        <v>81</v>
      </c>
      <c r="C8" t="s">
        <v>82</v>
      </c>
      <c r="D8" s="10">
        <v>219.05</v>
      </c>
      <c r="E8" s="9">
        <v>12.4</v>
      </c>
      <c r="F8" s="28">
        <v>8.2000000000000003E-2</v>
      </c>
      <c r="G8" s="28">
        <v>8.8999999999999996E-2</v>
      </c>
      <c r="H8" s="28">
        <v>6.8000000000000005E-2</v>
      </c>
      <c r="I8" s="28">
        <v>0.05</v>
      </c>
      <c r="J8" s="28">
        <v>7.0999999999999994E-2</v>
      </c>
      <c r="K8" s="28">
        <v>0</v>
      </c>
      <c r="L8" s="29">
        <v>2.1000000000000001E-2</v>
      </c>
      <c r="M8" s="29">
        <v>0.11799999999999999</v>
      </c>
      <c r="N8" s="29">
        <v>3.9E-2</v>
      </c>
      <c r="O8" s="29">
        <v>0.13600000000000001</v>
      </c>
      <c r="P8" s="28">
        <v>0.32700000000000001</v>
      </c>
      <c r="Q8" s="28">
        <v>0</v>
      </c>
      <c r="R8" s="28">
        <v>0</v>
      </c>
      <c r="S8" s="30">
        <f t="shared" si="0"/>
        <v>1.0010000000000001</v>
      </c>
    </row>
    <row r="9" spans="2:19" x14ac:dyDescent="0.25">
      <c r="B9" t="s">
        <v>83</v>
      </c>
      <c r="C9" t="s">
        <v>84</v>
      </c>
      <c r="D9" s="10">
        <v>216.4</v>
      </c>
      <c r="E9" s="9">
        <v>12.25</v>
      </c>
      <c r="F9" s="28">
        <v>0.126</v>
      </c>
      <c r="G9" s="28">
        <v>5.8000000000000003E-2</v>
      </c>
      <c r="H9" s="28">
        <v>0.16700000000000001</v>
      </c>
      <c r="I9" s="28">
        <v>5.3999999999999999E-2</v>
      </c>
      <c r="J9" s="28">
        <v>0.22800000000000001</v>
      </c>
      <c r="K9" s="28">
        <v>0</v>
      </c>
      <c r="L9" s="29">
        <v>0.1</v>
      </c>
      <c r="M9" s="29">
        <v>9.0999999999999998E-2</v>
      </c>
      <c r="N9" s="29">
        <v>5.2999999999999999E-2</v>
      </c>
      <c r="O9" s="29">
        <v>0.124</v>
      </c>
      <c r="P9" s="28">
        <v>0</v>
      </c>
      <c r="Q9" s="28">
        <v>0</v>
      </c>
      <c r="R9" s="28">
        <v>0</v>
      </c>
      <c r="S9" s="30">
        <f t="shared" si="0"/>
        <v>1.0009999999999999</v>
      </c>
    </row>
    <row r="10" spans="2:19" x14ac:dyDescent="0.25">
      <c r="B10" t="s">
        <v>85</v>
      </c>
      <c r="C10" t="s">
        <v>86</v>
      </c>
      <c r="D10" s="10">
        <v>437.25</v>
      </c>
      <c r="E10" s="9">
        <v>28.61</v>
      </c>
      <c r="F10" s="28">
        <v>9.6000000000000002E-2</v>
      </c>
      <c r="G10" s="28">
        <v>3.7999999999999999E-2</v>
      </c>
      <c r="H10" s="28">
        <v>0.27300000000000002</v>
      </c>
      <c r="I10" s="28">
        <v>3.3000000000000002E-2</v>
      </c>
      <c r="J10" s="28">
        <v>3.3000000000000002E-2</v>
      </c>
      <c r="K10" s="28">
        <v>0</v>
      </c>
      <c r="L10" s="29">
        <v>0.21</v>
      </c>
      <c r="M10" s="29">
        <v>3.5999999999999997E-2</v>
      </c>
      <c r="N10" s="29">
        <v>0</v>
      </c>
      <c r="O10" s="29">
        <v>0.28199999999999997</v>
      </c>
      <c r="P10" s="28">
        <v>0</v>
      </c>
      <c r="Q10" s="28">
        <v>0</v>
      </c>
      <c r="R10" s="28">
        <v>0</v>
      </c>
      <c r="S10" s="30">
        <f t="shared" si="0"/>
        <v>1.0010000000000001</v>
      </c>
    </row>
    <row r="11" spans="2:19" x14ac:dyDescent="0.25">
      <c r="B11" t="s">
        <v>87</v>
      </c>
      <c r="C11" t="s">
        <v>88</v>
      </c>
      <c r="D11" s="10">
        <v>246.25</v>
      </c>
      <c r="E11" s="9">
        <v>22.39</v>
      </c>
      <c r="F11" s="28">
        <v>0.108</v>
      </c>
      <c r="G11" s="28">
        <v>0.16700000000000001</v>
      </c>
      <c r="H11" s="28">
        <v>0.216</v>
      </c>
      <c r="I11" s="28">
        <v>5.1999999999999998E-2</v>
      </c>
      <c r="J11" s="28">
        <v>0.13300000000000001</v>
      </c>
      <c r="K11" s="28">
        <v>0</v>
      </c>
      <c r="L11" s="29">
        <v>2.9000000000000001E-2</v>
      </c>
      <c r="M11" s="29">
        <v>0.151</v>
      </c>
      <c r="N11" s="29">
        <v>4.2000000000000003E-2</v>
      </c>
      <c r="O11" s="29">
        <v>0.10100000000000001</v>
      </c>
      <c r="P11" s="28">
        <v>0</v>
      </c>
      <c r="Q11" s="28">
        <v>0</v>
      </c>
      <c r="R11" s="28">
        <v>0</v>
      </c>
      <c r="S11" s="30">
        <f t="shared" si="0"/>
        <v>0.99900000000000011</v>
      </c>
    </row>
    <row r="12" spans="2:19" x14ac:dyDescent="0.25">
      <c r="B12" t="s">
        <v>89</v>
      </c>
      <c r="C12" t="s">
        <v>90</v>
      </c>
      <c r="D12" s="10">
        <v>304.89999999999998</v>
      </c>
      <c r="E12" s="9">
        <v>22.58</v>
      </c>
      <c r="F12" s="28">
        <v>0.09</v>
      </c>
      <c r="G12" s="28">
        <v>5.2999999999999999E-2</v>
      </c>
      <c r="H12" s="28">
        <v>0.22600000000000001</v>
      </c>
      <c r="I12" s="28">
        <v>1.7000000000000001E-2</v>
      </c>
      <c r="J12" s="28">
        <v>0.17299999999999999</v>
      </c>
      <c r="K12" s="28">
        <v>0</v>
      </c>
      <c r="L12" s="29">
        <v>0.151</v>
      </c>
      <c r="M12" s="29">
        <v>0.14799999999999999</v>
      </c>
      <c r="N12" s="29">
        <v>0.05</v>
      </c>
      <c r="O12" s="29">
        <v>9.1999999999999998E-2</v>
      </c>
      <c r="P12" s="28">
        <v>0</v>
      </c>
      <c r="Q12" s="28">
        <v>0</v>
      </c>
      <c r="R12" s="28">
        <v>0</v>
      </c>
      <c r="S12" s="30">
        <f t="shared" si="0"/>
        <v>1</v>
      </c>
    </row>
    <row r="13" spans="2:19" x14ac:dyDescent="0.25">
      <c r="B13" t="s">
        <v>91</v>
      </c>
      <c r="C13" t="s">
        <v>92</v>
      </c>
      <c r="D13" s="10">
        <v>227.35</v>
      </c>
      <c r="E13" s="9">
        <v>14.87</v>
      </c>
      <c r="F13" s="28">
        <v>7.8E-2</v>
      </c>
      <c r="G13" s="28">
        <v>7.0000000000000007E-2</v>
      </c>
      <c r="H13" s="28">
        <v>0.13</v>
      </c>
      <c r="I13" s="28">
        <v>4.9000000000000002E-2</v>
      </c>
      <c r="J13" s="28">
        <v>0.25700000000000001</v>
      </c>
      <c r="K13" s="28">
        <v>0</v>
      </c>
      <c r="L13" s="29">
        <v>7.9000000000000001E-2</v>
      </c>
      <c r="M13" s="29">
        <v>0.19</v>
      </c>
      <c r="N13" s="29">
        <v>4.7E-2</v>
      </c>
      <c r="O13" s="29">
        <v>0.10100000000000001</v>
      </c>
      <c r="P13" s="28">
        <v>0</v>
      </c>
      <c r="Q13" s="28">
        <v>0</v>
      </c>
      <c r="R13" s="28">
        <v>0</v>
      </c>
      <c r="S13" s="30">
        <f t="shared" si="0"/>
        <v>1.0010000000000001</v>
      </c>
    </row>
    <row r="14" spans="2:19" x14ac:dyDescent="0.25">
      <c r="B14" t="s">
        <v>93</v>
      </c>
      <c r="C14" t="s">
        <v>94</v>
      </c>
      <c r="D14" s="10">
        <v>216.05</v>
      </c>
      <c r="E14" s="9">
        <v>14.13</v>
      </c>
      <c r="F14" s="28">
        <v>4.2999999999999997E-2</v>
      </c>
      <c r="G14" s="28">
        <v>0.106</v>
      </c>
      <c r="H14" s="28">
        <v>9.4E-2</v>
      </c>
      <c r="I14" s="28">
        <v>3.4000000000000002E-2</v>
      </c>
      <c r="J14" s="28">
        <v>0.21099999999999999</v>
      </c>
      <c r="K14" s="28">
        <v>2.5999999999999999E-2</v>
      </c>
      <c r="L14" s="29">
        <v>7.3999999999999996E-2</v>
      </c>
      <c r="M14" s="29">
        <v>0.156</v>
      </c>
      <c r="N14" s="29">
        <v>3.3000000000000002E-2</v>
      </c>
      <c r="O14" s="29">
        <v>0.223</v>
      </c>
      <c r="P14" s="28">
        <v>0</v>
      </c>
      <c r="Q14" s="28">
        <v>0</v>
      </c>
      <c r="R14" s="28">
        <v>0</v>
      </c>
      <c r="S14" s="30">
        <f t="shared" si="0"/>
        <v>1</v>
      </c>
    </row>
    <row r="15" spans="2:19" x14ac:dyDescent="0.25">
      <c r="B15" t="s">
        <v>95</v>
      </c>
      <c r="C15" t="s">
        <v>96</v>
      </c>
      <c r="D15" s="10">
        <v>233.05</v>
      </c>
      <c r="E15" s="9">
        <v>15.25</v>
      </c>
      <c r="F15" s="28">
        <v>5.1999999999999998E-2</v>
      </c>
      <c r="G15" s="28">
        <v>0.13500000000000001</v>
      </c>
      <c r="H15" s="28">
        <v>8.3000000000000004E-2</v>
      </c>
      <c r="I15" s="28">
        <v>0.01</v>
      </c>
      <c r="J15" s="28">
        <v>0.23300000000000001</v>
      </c>
      <c r="K15" s="28">
        <v>3.3000000000000002E-2</v>
      </c>
      <c r="L15" s="29">
        <v>0.16</v>
      </c>
      <c r="M15" s="29">
        <v>8.5999999999999993E-2</v>
      </c>
      <c r="N15" s="29">
        <v>3.4000000000000002E-2</v>
      </c>
      <c r="O15" s="29">
        <v>0.16300000000000001</v>
      </c>
      <c r="P15" s="28">
        <v>1.0999999999999999E-2</v>
      </c>
      <c r="Q15" s="28">
        <v>0</v>
      </c>
      <c r="R15" s="28">
        <v>0</v>
      </c>
      <c r="S15" s="30">
        <f t="shared" si="0"/>
        <v>1</v>
      </c>
    </row>
    <row r="16" spans="2:19" s="3" customFormat="1" x14ac:dyDescent="0.25">
      <c r="B16" s="3" t="s">
        <v>97</v>
      </c>
      <c r="C16" s="3" t="s">
        <v>98</v>
      </c>
      <c r="D16" s="31">
        <v>234.65</v>
      </c>
      <c r="E16" s="32">
        <v>15.35</v>
      </c>
      <c r="F16" s="29">
        <v>0.02</v>
      </c>
      <c r="G16" s="29">
        <v>0.13</v>
      </c>
      <c r="H16" s="29">
        <v>0.19700000000000001</v>
      </c>
      <c r="I16" s="29">
        <v>1.2E-2</v>
      </c>
      <c r="J16" s="29">
        <v>0.20300000000000001</v>
      </c>
      <c r="K16" s="29">
        <v>8.1000000000000003E-2</v>
      </c>
      <c r="L16" s="33">
        <v>7.4999999999999997E-2</v>
      </c>
      <c r="M16" s="33">
        <v>0.10100000000000001</v>
      </c>
      <c r="N16" s="33">
        <v>3.1E-2</v>
      </c>
      <c r="O16" s="33">
        <v>0.14399999999999999</v>
      </c>
      <c r="P16" s="29">
        <v>5.0000000000000001E-3</v>
      </c>
      <c r="Q16" s="29">
        <v>0</v>
      </c>
      <c r="R16" s="29">
        <v>0</v>
      </c>
      <c r="S16" s="34">
        <f t="shared" si="0"/>
        <v>0.999</v>
      </c>
    </row>
    <row r="17" spans="2:19" x14ac:dyDescent="0.25">
      <c r="B17" t="s">
        <v>11</v>
      </c>
      <c r="C17" t="s">
        <v>99</v>
      </c>
      <c r="D17" s="10">
        <v>240.5</v>
      </c>
      <c r="E17" s="9">
        <v>19.850000000000001</v>
      </c>
      <c r="F17" s="28">
        <v>7.2999999999999995E-2</v>
      </c>
      <c r="G17" s="28">
        <v>8.5999999999999993E-2</v>
      </c>
      <c r="H17" s="28">
        <v>0.1</v>
      </c>
      <c r="I17" s="28">
        <v>6.3E-2</v>
      </c>
      <c r="J17" s="28">
        <v>0.182</v>
      </c>
      <c r="K17" s="28">
        <v>0</v>
      </c>
      <c r="L17" s="29">
        <v>6.6000000000000003E-2</v>
      </c>
      <c r="M17" s="29">
        <v>0.14299999999999999</v>
      </c>
      <c r="N17" s="29">
        <v>2.9000000000000001E-2</v>
      </c>
      <c r="O17" s="29">
        <v>0.14099999999999999</v>
      </c>
      <c r="P17" s="28">
        <v>0.11700000000000001</v>
      </c>
      <c r="Q17" s="28">
        <v>0</v>
      </c>
      <c r="R17" s="28">
        <v>0</v>
      </c>
      <c r="S17" s="30">
        <f t="shared" si="0"/>
        <v>1.0000000000000002</v>
      </c>
    </row>
    <row r="18" spans="2:19" x14ac:dyDescent="0.25">
      <c r="B18" t="s">
        <v>100</v>
      </c>
      <c r="C18" t="s">
        <v>101</v>
      </c>
      <c r="D18" s="10">
        <v>227.1</v>
      </c>
      <c r="E18" s="9">
        <v>14.86</v>
      </c>
      <c r="F18" s="28">
        <v>5.6000000000000001E-2</v>
      </c>
      <c r="G18" s="28">
        <v>0.17899999999999999</v>
      </c>
      <c r="H18" s="28">
        <v>0.124</v>
      </c>
      <c r="I18" s="28">
        <v>2.5999999999999999E-2</v>
      </c>
      <c r="J18" s="28">
        <v>0.20300000000000001</v>
      </c>
      <c r="K18" s="28">
        <v>2.5000000000000001E-2</v>
      </c>
      <c r="L18" s="29">
        <v>3.6999999999999998E-2</v>
      </c>
      <c r="M18" s="29">
        <v>0.14799999999999999</v>
      </c>
      <c r="N18" s="29">
        <v>3.5999999999999997E-2</v>
      </c>
      <c r="O18" s="29">
        <v>0.16400000000000001</v>
      </c>
      <c r="P18" s="28">
        <v>0</v>
      </c>
      <c r="Q18" s="28">
        <v>0</v>
      </c>
      <c r="R18" s="28">
        <v>0</v>
      </c>
      <c r="S18" s="30">
        <f t="shared" si="0"/>
        <v>0.99800000000000022</v>
      </c>
    </row>
    <row r="19" spans="2:19" x14ac:dyDescent="0.25">
      <c r="B19" t="s">
        <v>102</v>
      </c>
      <c r="C19" t="s">
        <v>103</v>
      </c>
      <c r="D19" s="10">
        <v>203.45</v>
      </c>
      <c r="E19" s="9">
        <v>15.07</v>
      </c>
      <c r="F19" s="28">
        <v>0.115</v>
      </c>
      <c r="G19" s="28">
        <v>7.8E-2</v>
      </c>
      <c r="H19" s="28">
        <v>0.187</v>
      </c>
      <c r="I19" s="28">
        <v>6.2E-2</v>
      </c>
      <c r="J19" s="28">
        <v>0.221</v>
      </c>
      <c r="K19" s="28">
        <v>0</v>
      </c>
      <c r="L19" s="29">
        <v>0.11</v>
      </c>
      <c r="M19" s="29">
        <v>9.0999999999999998E-2</v>
      </c>
      <c r="N19" s="29">
        <v>3.5000000000000003E-2</v>
      </c>
      <c r="O19" s="29">
        <v>8.4000000000000005E-2</v>
      </c>
      <c r="P19" s="28">
        <v>1.7000000000000001E-2</v>
      </c>
      <c r="Q19" s="28">
        <v>0</v>
      </c>
      <c r="R19" s="28">
        <v>0</v>
      </c>
      <c r="S19" s="30">
        <f t="shared" si="0"/>
        <v>1</v>
      </c>
    </row>
    <row r="20" spans="2:19" x14ac:dyDescent="0.25">
      <c r="B20" t="s">
        <v>104</v>
      </c>
      <c r="C20" t="s">
        <v>105</v>
      </c>
      <c r="D20" s="10">
        <v>425.65</v>
      </c>
      <c r="E20" s="9">
        <v>27.85</v>
      </c>
      <c r="F20" s="28">
        <v>4.2000000000000003E-2</v>
      </c>
      <c r="G20" s="28">
        <v>5.2999999999999999E-2</v>
      </c>
      <c r="H20" s="28">
        <v>0.04</v>
      </c>
      <c r="I20" s="28">
        <v>0.01</v>
      </c>
      <c r="J20" s="28">
        <v>0.11</v>
      </c>
      <c r="K20" s="28">
        <v>0</v>
      </c>
      <c r="L20" s="29">
        <v>0.01</v>
      </c>
      <c r="M20" s="29">
        <v>0.41499999999999998</v>
      </c>
      <c r="N20" s="29">
        <v>2.7E-2</v>
      </c>
      <c r="O20" s="29">
        <v>0.27100000000000002</v>
      </c>
      <c r="P20" s="28">
        <v>0</v>
      </c>
      <c r="Q20" s="28">
        <v>2.1999999999999999E-2</v>
      </c>
      <c r="R20" s="28">
        <v>0</v>
      </c>
      <c r="S20" s="30">
        <f t="shared" si="0"/>
        <v>1</v>
      </c>
    </row>
    <row r="21" spans="2:19" x14ac:dyDescent="0.25">
      <c r="B21" t="s">
        <v>106</v>
      </c>
      <c r="C21" t="s">
        <v>107</v>
      </c>
      <c r="D21" s="10">
        <v>298.35000000000002</v>
      </c>
      <c r="E21" s="9">
        <v>19.52</v>
      </c>
      <c r="F21" s="28">
        <v>6.3E-2</v>
      </c>
      <c r="G21" s="28">
        <v>0.152</v>
      </c>
      <c r="H21" s="28">
        <v>0.122</v>
      </c>
      <c r="I21" s="28">
        <v>3.5999999999999997E-2</v>
      </c>
      <c r="J21" s="28">
        <v>0.35099999999999998</v>
      </c>
      <c r="K21" s="28">
        <v>0</v>
      </c>
      <c r="L21" s="29">
        <v>5.0999999999999997E-2</v>
      </c>
      <c r="M21" s="29">
        <v>0.113</v>
      </c>
      <c r="N21" s="29">
        <v>2.4E-2</v>
      </c>
      <c r="O21" s="29">
        <v>8.6999999999999994E-2</v>
      </c>
      <c r="P21" s="28">
        <v>0</v>
      </c>
      <c r="Q21" s="28">
        <v>0</v>
      </c>
      <c r="R21" s="28">
        <v>0</v>
      </c>
      <c r="S21" s="30">
        <f t="shared" si="0"/>
        <v>0.999</v>
      </c>
    </row>
    <row r="22" spans="2:19" x14ac:dyDescent="0.25">
      <c r="B22" t="s">
        <v>108</v>
      </c>
      <c r="C22" t="s">
        <v>109</v>
      </c>
      <c r="D22" s="10">
        <v>298.3</v>
      </c>
      <c r="E22" s="9">
        <v>16.89</v>
      </c>
      <c r="F22" s="28">
        <v>2.1999999999999999E-2</v>
      </c>
      <c r="G22" s="28">
        <v>0.183</v>
      </c>
      <c r="H22" s="28">
        <v>0.1</v>
      </c>
      <c r="I22" s="28">
        <v>1.2E-2</v>
      </c>
      <c r="J22" s="28">
        <v>0.33400000000000002</v>
      </c>
      <c r="K22" s="28">
        <v>6.2E-2</v>
      </c>
      <c r="L22" s="29">
        <v>6.4000000000000001E-2</v>
      </c>
      <c r="M22" s="29">
        <v>0.112</v>
      </c>
      <c r="N22" s="29">
        <v>2.4E-2</v>
      </c>
      <c r="O22" s="29">
        <v>8.5999999999999993E-2</v>
      </c>
      <c r="P22" s="28">
        <v>0</v>
      </c>
      <c r="Q22" s="28">
        <v>0</v>
      </c>
      <c r="R22" s="28">
        <v>0</v>
      </c>
      <c r="S22" s="30">
        <f t="shared" si="0"/>
        <v>0.99900000000000011</v>
      </c>
    </row>
    <row r="23" spans="2:19" x14ac:dyDescent="0.25">
      <c r="B23" t="s">
        <v>110</v>
      </c>
      <c r="C23" t="s">
        <v>111</v>
      </c>
      <c r="D23" s="10">
        <v>259.05</v>
      </c>
      <c r="E23" s="9">
        <v>21.39</v>
      </c>
      <c r="F23" s="28">
        <v>8.2000000000000003E-2</v>
      </c>
      <c r="G23" s="28">
        <v>6.7000000000000004E-2</v>
      </c>
      <c r="H23" s="28">
        <v>0.16</v>
      </c>
      <c r="I23" s="28">
        <v>3.6999999999999998E-2</v>
      </c>
      <c r="J23" s="28">
        <v>0.16700000000000001</v>
      </c>
      <c r="K23" s="28">
        <v>0</v>
      </c>
      <c r="L23" s="29">
        <v>0.152</v>
      </c>
      <c r="M23" s="29">
        <v>0.17100000000000001</v>
      </c>
      <c r="N23" s="29">
        <v>3.5999999999999997E-2</v>
      </c>
      <c r="O23" s="29">
        <v>8.5000000000000006E-2</v>
      </c>
      <c r="P23" s="28">
        <v>4.2000000000000003E-2</v>
      </c>
      <c r="Q23" s="28">
        <v>0</v>
      </c>
      <c r="R23" s="28">
        <v>0</v>
      </c>
      <c r="S23" s="30">
        <f t="shared" si="0"/>
        <v>0.99900000000000011</v>
      </c>
    </row>
    <row r="24" spans="2:19" x14ac:dyDescent="0.25">
      <c r="B24" t="s">
        <v>44</v>
      </c>
      <c r="C24" t="s">
        <v>112</v>
      </c>
      <c r="D24" s="10">
        <v>179.3</v>
      </c>
      <c r="E24" s="9">
        <v>11.73</v>
      </c>
      <c r="F24" s="28">
        <v>0.122</v>
      </c>
      <c r="G24" s="28">
        <v>0.107</v>
      </c>
      <c r="H24" s="28">
        <v>0.114</v>
      </c>
      <c r="I24" s="28">
        <v>6.7000000000000004E-2</v>
      </c>
      <c r="J24" s="28">
        <v>8.1000000000000003E-2</v>
      </c>
      <c r="K24" s="28">
        <v>0</v>
      </c>
      <c r="L24" s="29">
        <v>7.0999999999999994E-2</v>
      </c>
      <c r="M24" s="29">
        <v>0.21299999999999999</v>
      </c>
      <c r="N24" s="29">
        <v>5.2999999999999999E-2</v>
      </c>
      <c r="O24" s="29">
        <v>0.16800000000000001</v>
      </c>
      <c r="P24" s="28">
        <v>5.0000000000000001E-3</v>
      </c>
      <c r="Q24" s="28">
        <v>0</v>
      </c>
      <c r="R24" s="28">
        <v>0</v>
      </c>
      <c r="S24" s="30">
        <f t="shared" si="0"/>
        <v>1.0009999999999999</v>
      </c>
    </row>
    <row r="25" spans="2:19" x14ac:dyDescent="0.25">
      <c r="B25" t="s">
        <v>113</v>
      </c>
      <c r="C25" t="s">
        <v>114</v>
      </c>
      <c r="D25" s="10">
        <v>195.95</v>
      </c>
      <c r="E25" s="9">
        <v>11.09</v>
      </c>
      <c r="F25" s="28">
        <v>5.3999999999999999E-2</v>
      </c>
      <c r="G25" s="28">
        <v>0.19400000000000001</v>
      </c>
      <c r="H25" s="28">
        <v>0.22800000000000001</v>
      </c>
      <c r="I25" s="28">
        <v>2.1000000000000001E-2</v>
      </c>
      <c r="J25" s="28">
        <v>9.7000000000000003E-2</v>
      </c>
      <c r="K25" s="28">
        <v>3.6999999999999998E-2</v>
      </c>
      <c r="L25" s="29">
        <v>6.7000000000000004E-2</v>
      </c>
      <c r="M25" s="29">
        <v>0.14499999999999999</v>
      </c>
      <c r="N25" s="29">
        <v>4.3999999999999997E-2</v>
      </c>
      <c r="O25" s="29">
        <v>0.111</v>
      </c>
      <c r="P25" s="28">
        <v>1E-3</v>
      </c>
      <c r="Q25" s="28">
        <v>0</v>
      </c>
      <c r="R25" s="28">
        <v>0</v>
      </c>
      <c r="S25" s="30">
        <f t="shared" si="0"/>
        <v>0.999</v>
      </c>
    </row>
    <row r="26" spans="2:19" x14ac:dyDescent="0.25">
      <c r="B26" t="s">
        <v>115</v>
      </c>
      <c r="C26" t="s">
        <v>116</v>
      </c>
      <c r="D26" s="10">
        <v>239.25</v>
      </c>
      <c r="E26" s="9">
        <v>17.72</v>
      </c>
      <c r="F26" s="28">
        <v>0.121</v>
      </c>
      <c r="G26" s="28">
        <v>8.6999999999999994E-2</v>
      </c>
      <c r="H26" s="28">
        <v>0.21099999999999999</v>
      </c>
      <c r="I26" s="28">
        <v>5.6000000000000001E-2</v>
      </c>
      <c r="J26" s="28">
        <v>0.13300000000000001</v>
      </c>
      <c r="K26" s="28">
        <v>0</v>
      </c>
      <c r="L26" s="29">
        <v>0.11600000000000001</v>
      </c>
      <c r="M26" s="29">
        <v>0.151</v>
      </c>
      <c r="N26" s="29">
        <v>5.3999999999999999E-2</v>
      </c>
      <c r="O26" s="29">
        <v>7.0999999999999994E-2</v>
      </c>
      <c r="P26" s="28">
        <v>0</v>
      </c>
      <c r="Q26" s="28">
        <v>0</v>
      </c>
      <c r="R26" s="28">
        <v>0</v>
      </c>
      <c r="S26" s="30">
        <f t="shared" si="0"/>
        <v>1</v>
      </c>
    </row>
    <row r="27" spans="2:19" x14ac:dyDescent="0.25">
      <c r="B27" t="s">
        <v>117</v>
      </c>
      <c r="C27" t="s">
        <v>118</v>
      </c>
      <c r="D27" s="10">
        <v>226.95</v>
      </c>
      <c r="E27" s="9">
        <v>16.809999999999999</v>
      </c>
      <c r="F27" s="28">
        <v>6.6000000000000003E-2</v>
      </c>
      <c r="G27" s="28">
        <v>9.2999999999999999E-2</v>
      </c>
      <c r="H27" s="28">
        <v>0.15</v>
      </c>
      <c r="I27" s="28">
        <v>2.9000000000000001E-2</v>
      </c>
      <c r="J27" s="28">
        <v>0.188</v>
      </c>
      <c r="K27" s="28">
        <v>6.3E-2</v>
      </c>
      <c r="L27" s="29">
        <v>0.111</v>
      </c>
      <c r="M27" s="29">
        <v>0.159</v>
      </c>
      <c r="N27" s="29">
        <v>0.05</v>
      </c>
      <c r="O27" s="29">
        <v>8.8999999999999996E-2</v>
      </c>
      <c r="P27" s="28">
        <v>0</v>
      </c>
      <c r="Q27" s="28">
        <v>0</v>
      </c>
      <c r="R27" s="28">
        <v>0</v>
      </c>
      <c r="S27" s="30">
        <f t="shared" si="0"/>
        <v>0.998</v>
      </c>
    </row>
    <row r="28" spans="2:19" x14ac:dyDescent="0.25">
      <c r="B28" t="s">
        <v>119</v>
      </c>
      <c r="C28" t="s">
        <v>120</v>
      </c>
      <c r="D28" s="10">
        <v>249.05</v>
      </c>
      <c r="E28" s="9">
        <v>20.57</v>
      </c>
      <c r="F28" s="28">
        <v>5.0999999999999997E-2</v>
      </c>
      <c r="G28" s="28">
        <v>0.109</v>
      </c>
      <c r="H28" s="28">
        <v>9.1999999999999998E-2</v>
      </c>
      <c r="I28" s="28">
        <v>0.02</v>
      </c>
      <c r="J28" s="28">
        <v>0.156</v>
      </c>
      <c r="K28" s="28">
        <v>5.8000000000000003E-2</v>
      </c>
      <c r="L28" s="29">
        <v>0.13600000000000001</v>
      </c>
      <c r="M28" s="29">
        <v>0.109</v>
      </c>
      <c r="N28" s="29">
        <v>4.2000000000000003E-2</v>
      </c>
      <c r="O28" s="29">
        <v>0.22700000000000001</v>
      </c>
      <c r="P28" s="28">
        <v>0</v>
      </c>
      <c r="Q28" s="28">
        <v>0</v>
      </c>
      <c r="R28" s="28">
        <v>0</v>
      </c>
      <c r="S28" s="30">
        <f t="shared" si="0"/>
        <v>1.0000000000000002</v>
      </c>
    </row>
    <row r="29" spans="2:19" x14ac:dyDescent="0.25">
      <c r="B29" t="s">
        <v>121</v>
      </c>
      <c r="C29" t="s">
        <v>122</v>
      </c>
      <c r="D29" s="10">
        <v>262.85000000000002</v>
      </c>
      <c r="E29" s="9">
        <v>21.7</v>
      </c>
      <c r="F29" s="28">
        <v>8.4000000000000005E-2</v>
      </c>
      <c r="G29" s="28">
        <v>0.05</v>
      </c>
      <c r="H29" s="28">
        <v>0.09</v>
      </c>
      <c r="I29" s="28">
        <v>4.3999999999999997E-2</v>
      </c>
      <c r="J29" s="28">
        <v>0.33700000000000002</v>
      </c>
      <c r="K29" s="28">
        <v>0</v>
      </c>
      <c r="L29" s="29">
        <v>0.13700000000000001</v>
      </c>
      <c r="M29" s="29">
        <v>0.14299999999999999</v>
      </c>
      <c r="N29" s="29">
        <v>3.5999999999999997E-2</v>
      </c>
      <c r="O29" s="29">
        <v>7.9000000000000001E-2</v>
      </c>
      <c r="P29" s="28">
        <v>0</v>
      </c>
      <c r="Q29" s="28">
        <v>0</v>
      </c>
      <c r="R29" s="28">
        <v>0</v>
      </c>
      <c r="S29" s="30">
        <f t="shared" si="0"/>
        <v>1</v>
      </c>
    </row>
    <row r="30" spans="2:19" x14ac:dyDescent="0.25">
      <c r="B30" t="s">
        <v>123</v>
      </c>
      <c r="C30" t="s">
        <v>124</v>
      </c>
      <c r="D30" s="10">
        <v>172</v>
      </c>
      <c r="E30" s="9">
        <v>11.25</v>
      </c>
      <c r="F30" s="28">
        <v>0.13700000000000001</v>
      </c>
      <c r="G30" s="28">
        <v>0.13300000000000001</v>
      </c>
      <c r="H30" s="28">
        <v>0.14499999999999999</v>
      </c>
      <c r="I30" s="28">
        <v>7.0999999999999994E-2</v>
      </c>
      <c r="J30" s="28">
        <v>0.14699999999999999</v>
      </c>
      <c r="K30" s="28">
        <v>0</v>
      </c>
      <c r="L30" s="29">
        <v>7.2999999999999995E-2</v>
      </c>
      <c r="M30" s="29">
        <v>0.1</v>
      </c>
      <c r="N30" s="29">
        <v>5.8999999999999997E-2</v>
      </c>
      <c r="O30" s="29">
        <v>0.123</v>
      </c>
      <c r="P30" s="28">
        <v>1.2E-2</v>
      </c>
      <c r="Q30" s="28">
        <v>0</v>
      </c>
      <c r="R30" s="28">
        <v>0</v>
      </c>
      <c r="S30" s="30">
        <f t="shared" si="0"/>
        <v>1</v>
      </c>
    </row>
    <row r="31" spans="2:19" x14ac:dyDescent="0.25">
      <c r="B31" t="s">
        <v>125</v>
      </c>
      <c r="C31" t="s">
        <v>126</v>
      </c>
      <c r="D31" s="10">
        <v>95.5</v>
      </c>
      <c r="E31" s="9">
        <v>5.4</v>
      </c>
      <c r="F31" s="28">
        <v>4.7E-2</v>
      </c>
      <c r="G31" s="28">
        <v>0.46400000000000002</v>
      </c>
      <c r="H31" s="28">
        <v>0.09</v>
      </c>
      <c r="I31" s="28">
        <v>0</v>
      </c>
      <c r="J31" s="28">
        <v>0.14399999999999999</v>
      </c>
      <c r="K31" s="28">
        <v>3.9E-2</v>
      </c>
      <c r="L31" s="29">
        <v>3.6999999999999998E-2</v>
      </c>
      <c r="M31" s="29">
        <v>0</v>
      </c>
      <c r="N31" s="29">
        <v>8.5999999999999993E-2</v>
      </c>
      <c r="O31" s="29">
        <v>7.1999999999999995E-2</v>
      </c>
      <c r="P31" s="28">
        <v>2.1000000000000001E-2</v>
      </c>
      <c r="Q31" s="28">
        <v>0</v>
      </c>
      <c r="R31" s="28">
        <v>0</v>
      </c>
      <c r="S31" s="30">
        <f t="shared" si="0"/>
        <v>1</v>
      </c>
    </row>
    <row r="32" spans="2:19" x14ac:dyDescent="0.25">
      <c r="B32" t="s">
        <v>127</v>
      </c>
      <c r="C32" t="s">
        <v>128</v>
      </c>
      <c r="D32" s="10">
        <v>117.2</v>
      </c>
      <c r="E32" s="9">
        <v>8.68</v>
      </c>
      <c r="F32" s="28">
        <v>0.21299999999999999</v>
      </c>
      <c r="G32" s="28">
        <v>0.46100000000000002</v>
      </c>
      <c r="H32" s="28">
        <v>7.0000000000000007E-2</v>
      </c>
      <c r="I32" s="28">
        <v>4.3999999999999997E-2</v>
      </c>
      <c r="J32" s="28">
        <v>0.02</v>
      </c>
      <c r="K32" s="28">
        <v>2.4E-2</v>
      </c>
      <c r="L32" s="29">
        <v>2.5000000000000001E-2</v>
      </c>
      <c r="M32" s="29">
        <v>3.0000000000000001E-3</v>
      </c>
      <c r="N32" s="29">
        <v>7.2999999999999995E-2</v>
      </c>
      <c r="O32" s="29">
        <v>6.2E-2</v>
      </c>
      <c r="P32" s="28">
        <v>5.0000000000000001E-3</v>
      </c>
      <c r="Q32" s="28">
        <v>0</v>
      </c>
      <c r="R32" s="28">
        <v>0</v>
      </c>
      <c r="S32" s="30">
        <f t="shared" si="0"/>
        <v>1</v>
      </c>
    </row>
    <row r="33" spans="2:19" x14ac:dyDescent="0.25">
      <c r="B33" t="s">
        <v>129</v>
      </c>
      <c r="C33" t="s">
        <v>130</v>
      </c>
      <c r="D33" s="10">
        <v>182.75</v>
      </c>
      <c r="E33" s="9">
        <v>13.54</v>
      </c>
      <c r="F33" s="28">
        <v>0.151</v>
      </c>
      <c r="G33" s="28">
        <v>6.7000000000000004E-2</v>
      </c>
      <c r="H33" s="28">
        <v>0.108</v>
      </c>
      <c r="I33" s="28">
        <v>6.3E-2</v>
      </c>
      <c r="J33" s="28">
        <v>0.10299999999999999</v>
      </c>
      <c r="K33" s="28">
        <v>0</v>
      </c>
      <c r="L33" s="29">
        <v>7.0999999999999994E-2</v>
      </c>
      <c r="M33" s="29">
        <v>0.1</v>
      </c>
      <c r="N33" s="29">
        <v>6.3E-2</v>
      </c>
      <c r="O33" s="29">
        <v>0.13600000000000001</v>
      </c>
      <c r="P33" s="28">
        <v>0.13900000000000001</v>
      </c>
      <c r="Q33" s="28">
        <v>0</v>
      </c>
      <c r="R33" s="28">
        <v>0</v>
      </c>
      <c r="S33" s="30">
        <f t="shared" si="0"/>
        <v>1.0009999999999999</v>
      </c>
    </row>
    <row r="34" spans="2:19" x14ac:dyDescent="0.25">
      <c r="B34" t="s">
        <v>131</v>
      </c>
      <c r="C34" t="s">
        <v>132</v>
      </c>
      <c r="D34" s="10">
        <v>322.75</v>
      </c>
      <c r="E34" s="9">
        <v>23.91</v>
      </c>
      <c r="F34" s="28">
        <v>0.128</v>
      </c>
      <c r="G34" s="28">
        <v>0.05</v>
      </c>
      <c r="H34" s="28">
        <v>0.29099999999999998</v>
      </c>
      <c r="I34" s="28">
        <v>0.03</v>
      </c>
      <c r="J34" s="28">
        <v>7.5999999999999998E-2</v>
      </c>
      <c r="K34" s="28">
        <v>0</v>
      </c>
      <c r="L34" s="29">
        <v>7.8E-2</v>
      </c>
      <c r="M34" s="29">
        <v>0.13200000000000001</v>
      </c>
      <c r="N34" s="29">
        <v>0.107</v>
      </c>
      <c r="O34" s="29">
        <v>0.107</v>
      </c>
      <c r="P34" s="28">
        <v>0</v>
      </c>
      <c r="Q34" s="28">
        <v>0</v>
      </c>
      <c r="R34" s="28">
        <v>0</v>
      </c>
      <c r="S34" s="30">
        <f>SUM(F34:Q34)</f>
        <v>0.99899999999999989</v>
      </c>
    </row>
    <row r="35" spans="2:19" x14ac:dyDescent="0.25">
      <c r="B35" t="s">
        <v>133</v>
      </c>
      <c r="C35" t="s">
        <v>134</v>
      </c>
      <c r="D35" s="10">
        <v>234.7</v>
      </c>
      <c r="E35" s="9">
        <v>15.35</v>
      </c>
      <c r="F35" s="28">
        <v>7.4999999999999997E-2</v>
      </c>
      <c r="G35" s="28">
        <v>0.17799999999999999</v>
      </c>
      <c r="H35" s="28">
        <v>0.108</v>
      </c>
      <c r="I35" s="28">
        <v>4.5999999999999999E-2</v>
      </c>
      <c r="J35" s="28">
        <v>0.20599999999999999</v>
      </c>
      <c r="K35" s="28">
        <v>0</v>
      </c>
      <c r="L35" s="29">
        <v>0.107</v>
      </c>
      <c r="M35" s="29">
        <v>8.5000000000000006E-2</v>
      </c>
      <c r="N35" s="29">
        <v>3.9E-2</v>
      </c>
      <c r="O35" s="29">
        <v>0.114</v>
      </c>
      <c r="P35" s="28">
        <v>4.2999999999999997E-2</v>
      </c>
      <c r="Q35" s="28">
        <v>0</v>
      </c>
      <c r="R35" s="28">
        <v>0</v>
      </c>
      <c r="S35" s="30">
        <f>SUM(F35:Q35)</f>
        <v>1.0009999999999999</v>
      </c>
    </row>
    <row r="36" spans="2:19" x14ac:dyDescent="0.25">
      <c r="B36" t="s">
        <v>135</v>
      </c>
      <c r="C36" t="s">
        <v>136</v>
      </c>
      <c r="D36" s="10">
        <v>176.9</v>
      </c>
      <c r="E36" s="9">
        <v>11.57</v>
      </c>
      <c r="F36" s="28">
        <v>0.13300000000000001</v>
      </c>
      <c r="G36" s="28">
        <v>0.11799999999999999</v>
      </c>
      <c r="H36" s="28">
        <v>0.23699999999999999</v>
      </c>
      <c r="I36" s="28">
        <v>4.8000000000000001E-2</v>
      </c>
      <c r="J36" s="28">
        <v>1.2E-2</v>
      </c>
      <c r="K36" s="28">
        <v>0</v>
      </c>
      <c r="L36" s="29">
        <v>6.5000000000000002E-2</v>
      </c>
      <c r="M36" s="29">
        <v>9.1999999999999998E-2</v>
      </c>
      <c r="N36" s="29">
        <v>0.157</v>
      </c>
      <c r="O36" s="29">
        <v>0.13900000000000001</v>
      </c>
      <c r="P36" s="28">
        <v>0</v>
      </c>
      <c r="Q36" s="28">
        <v>0</v>
      </c>
      <c r="R36" s="28">
        <v>0</v>
      </c>
      <c r="S36" s="30">
        <f>SUM(F36:Q36)</f>
        <v>1.0009999999999999</v>
      </c>
    </row>
    <row r="37" spans="2:19" x14ac:dyDescent="0.25">
      <c r="B37" t="s">
        <v>137</v>
      </c>
      <c r="C37" t="s">
        <v>138</v>
      </c>
      <c r="D37" s="10">
        <v>446.95</v>
      </c>
      <c r="E37" s="9">
        <v>36.909999999999997</v>
      </c>
      <c r="F37" s="28">
        <v>0.02</v>
      </c>
      <c r="G37" s="28">
        <v>9.8000000000000004E-2</v>
      </c>
      <c r="H37" s="28">
        <v>0.05</v>
      </c>
      <c r="I37" s="28">
        <v>8.9999999999999993E-3</v>
      </c>
      <c r="J37" s="28">
        <v>0.186</v>
      </c>
      <c r="K37" s="28">
        <v>1.7999999999999999E-2</v>
      </c>
      <c r="L37" s="29">
        <v>8.8999999999999996E-2</v>
      </c>
      <c r="M37" s="29">
        <v>0.23699999999999999</v>
      </c>
      <c r="N37" s="29">
        <v>1.9E-2</v>
      </c>
      <c r="O37" s="29">
        <v>0.127</v>
      </c>
      <c r="P37" s="28">
        <v>0.14699999999999999</v>
      </c>
      <c r="Q37" s="28">
        <v>0</v>
      </c>
      <c r="R37" s="28">
        <v>0</v>
      </c>
      <c r="S37" s="30">
        <f t="shared" si="0"/>
        <v>1</v>
      </c>
    </row>
    <row r="38" spans="2:19" x14ac:dyDescent="0.25">
      <c r="B38" t="s">
        <v>139</v>
      </c>
      <c r="C38" t="s">
        <v>140</v>
      </c>
      <c r="D38" s="10">
        <v>353.05</v>
      </c>
      <c r="E38" s="9">
        <v>29.15</v>
      </c>
      <c r="F38" s="28">
        <v>1.7999999999999999E-2</v>
      </c>
      <c r="G38" s="28">
        <v>6.9000000000000006E-2</v>
      </c>
      <c r="H38" s="28">
        <v>4.9000000000000002E-2</v>
      </c>
      <c r="I38" s="28">
        <v>7.0000000000000001E-3</v>
      </c>
      <c r="J38" s="28">
        <v>0.22</v>
      </c>
      <c r="K38" s="28">
        <v>3.2000000000000001E-2</v>
      </c>
      <c r="L38" s="29">
        <v>8.5000000000000006E-2</v>
      </c>
      <c r="M38" s="29">
        <v>0.246</v>
      </c>
      <c r="N38" s="29">
        <v>2.1000000000000001E-2</v>
      </c>
      <c r="O38" s="29">
        <v>0.14699999999999999</v>
      </c>
      <c r="P38" s="28">
        <v>0.107</v>
      </c>
      <c r="Q38" s="28">
        <v>0</v>
      </c>
      <c r="R38" s="28">
        <v>0</v>
      </c>
      <c r="S38" s="30">
        <f t="shared" si="0"/>
        <v>1.0010000000000001</v>
      </c>
    </row>
    <row r="39" spans="2:19" x14ac:dyDescent="0.25">
      <c r="B39" t="s">
        <v>141</v>
      </c>
      <c r="C39" t="s">
        <v>142</v>
      </c>
      <c r="D39" s="10">
        <v>246.1</v>
      </c>
      <c r="E39" s="9">
        <v>13.93</v>
      </c>
      <c r="F39" s="28">
        <v>1.4E-2</v>
      </c>
      <c r="G39" s="28">
        <v>0.158</v>
      </c>
      <c r="H39" s="28">
        <v>8.7999999999999995E-2</v>
      </c>
      <c r="I39" s="28">
        <v>0.01</v>
      </c>
      <c r="J39" s="28">
        <v>0.23400000000000001</v>
      </c>
      <c r="K39" s="28">
        <v>4.4999999999999998E-2</v>
      </c>
      <c r="L39" s="29">
        <v>0.152</v>
      </c>
      <c r="M39" s="29">
        <v>0.152</v>
      </c>
      <c r="N39" s="29">
        <v>2.8000000000000001E-2</v>
      </c>
      <c r="O39" s="29">
        <v>0.11799999999999999</v>
      </c>
      <c r="P39" s="28">
        <v>0</v>
      </c>
      <c r="Q39" s="28">
        <v>0</v>
      </c>
      <c r="R39" s="28">
        <v>0</v>
      </c>
      <c r="S39" s="30">
        <f t="shared" si="0"/>
        <v>0.99900000000000011</v>
      </c>
    </row>
    <row r="40" spans="2:19" x14ac:dyDescent="0.25">
      <c r="B40" t="s">
        <v>143</v>
      </c>
      <c r="C40" t="s">
        <v>144</v>
      </c>
      <c r="D40" s="10">
        <v>264.14999999999998</v>
      </c>
      <c r="E40" s="9">
        <v>14.95</v>
      </c>
      <c r="F40" s="28">
        <v>8.5999999999999993E-2</v>
      </c>
      <c r="G40" s="28">
        <v>0.13500000000000001</v>
      </c>
      <c r="H40" s="28">
        <v>9.6000000000000002E-2</v>
      </c>
      <c r="I40" s="28">
        <v>4.0000000000000001E-3</v>
      </c>
      <c r="J40" s="28">
        <v>0.21199999999999999</v>
      </c>
      <c r="K40" s="28">
        <v>0.04</v>
      </c>
      <c r="L40" s="29">
        <v>0.13600000000000001</v>
      </c>
      <c r="M40" s="29">
        <v>0.127</v>
      </c>
      <c r="N40" s="29">
        <v>6.0999999999999999E-2</v>
      </c>
      <c r="O40" s="29">
        <v>0.104</v>
      </c>
      <c r="P40" s="28">
        <v>0</v>
      </c>
      <c r="Q40" s="28">
        <v>0</v>
      </c>
      <c r="R40" s="28">
        <v>0</v>
      </c>
      <c r="S40" s="30">
        <f t="shared" si="0"/>
        <v>1.0010000000000001</v>
      </c>
    </row>
    <row r="41" spans="2:19" x14ac:dyDescent="0.25">
      <c r="B41" t="s">
        <v>145</v>
      </c>
      <c r="C41" t="s">
        <v>146</v>
      </c>
      <c r="D41" s="10">
        <v>398.7</v>
      </c>
      <c r="E41" s="9">
        <v>26.08</v>
      </c>
      <c r="F41" s="28">
        <v>1.9E-2</v>
      </c>
      <c r="G41" s="28">
        <v>0.125</v>
      </c>
      <c r="H41" s="28">
        <v>0.122</v>
      </c>
      <c r="I41" s="28">
        <v>0.01</v>
      </c>
      <c r="J41" s="28">
        <v>7.0999999999999994E-2</v>
      </c>
      <c r="K41" s="28">
        <v>1.7999999999999999E-2</v>
      </c>
      <c r="L41" s="29">
        <v>0.28399999999999997</v>
      </c>
      <c r="M41" s="29">
        <v>6.3E-2</v>
      </c>
      <c r="N41" s="29">
        <v>1.9E-2</v>
      </c>
      <c r="O41" s="29">
        <v>0.08</v>
      </c>
      <c r="P41" s="28">
        <v>0.19</v>
      </c>
      <c r="Q41" s="28">
        <v>0</v>
      </c>
      <c r="R41" s="28">
        <v>0</v>
      </c>
      <c r="S41" s="30">
        <f t="shared" si="0"/>
        <v>1.0009999999999999</v>
      </c>
    </row>
    <row r="42" spans="2:19" x14ac:dyDescent="0.25">
      <c r="B42" t="s">
        <v>147</v>
      </c>
      <c r="C42" t="s">
        <v>148</v>
      </c>
      <c r="D42" s="10">
        <v>290.7</v>
      </c>
      <c r="E42" s="9">
        <v>19.02</v>
      </c>
      <c r="F42" s="28">
        <v>0.1</v>
      </c>
      <c r="G42" s="28">
        <v>7.0999999999999994E-2</v>
      </c>
      <c r="H42" s="28">
        <v>5.8000000000000003E-2</v>
      </c>
      <c r="I42" s="28">
        <v>5.3999999999999999E-2</v>
      </c>
      <c r="J42" s="28">
        <v>9.0999999999999998E-2</v>
      </c>
      <c r="K42" s="28">
        <v>0</v>
      </c>
      <c r="L42" s="29">
        <v>0.35899999999999999</v>
      </c>
      <c r="M42" s="29">
        <v>5.0999999999999997E-2</v>
      </c>
      <c r="N42" s="29">
        <v>3.4000000000000002E-2</v>
      </c>
      <c r="O42" s="29">
        <v>0.182</v>
      </c>
      <c r="P42" s="28">
        <v>0</v>
      </c>
      <c r="Q42" s="28">
        <v>0</v>
      </c>
      <c r="R42" s="28">
        <v>0</v>
      </c>
      <c r="S42" s="30">
        <f t="shared" si="0"/>
        <v>1</v>
      </c>
    </row>
    <row r="43" spans="2:19" x14ac:dyDescent="0.25">
      <c r="B43" t="s">
        <v>149</v>
      </c>
      <c r="C43" t="s">
        <v>150</v>
      </c>
      <c r="D43" s="10">
        <v>235.75</v>
      </c>
      <c r="E43" s="9">
        <v>17.46</v>
      </c>
      <c r="F43" s="28">
        <v>5.2999999999999999E-2</v>
      </c>
      <c r="G43" s="28">
        <v>0.20100000000000001</v>
      </c>
      <c r="H43" s="28">
        <v>0.16500000000000001</v>
      </c>
      <c r="I43" s="28">
        <v>2.1000000000000001E-2</v>
      </c>
      <c r="J43" s="28">
        <v>0.16500000000000001</v>
      </c>
      <c r="K43" s="28">
        <v>2.9000000000000001E-2</v>
      </c>
      <c r="L43" s="29">
        <v>4.9000000000000002E-2</v>
      </c>
      <c r="M43" s="29">
        <v>0.154</v>
      </c>
      <c r="N43" s="29">
        <v>3.5999999999999997E-2</v>
      </c>
      <c r="O43" s="29">
        <v>0.128</v>
      </c>
      <c r="P43" s="28">
        <v>0</v>
      </c>
      <c r="Q43" s="28">
        <v>0</v>
      </c>
      <c r="R43" s="28">
        <v>0</v>
      </c>
      <c r="S43" s="30">
        <f t="shared" si="0"/>
        <v>1.0010000000000003</v>
      </c>
    </row>
    <row r="44" spans="2:19" x14ac:dyDescent="0.25">
      <c r="B44" t="s">
        <v>151</v>
      </c>
      <c r="C44" t="s">
        <v>152</v>
      </c>
      <c r="D44" s="10">
        <v>244.45</v>
      </c>
      <c r="E44" s="9">
        <v>20.18</v>
      </c>
      <c r="F44" s="28">
        <v>0.105</v>
      </c>
      <c r="G44" s="28">
        <v>9.7000000000000003E-2</v>
      </c>
      <c r="H44" s="28">
        <v>0.18</v>
      </c>
      <c r="I44" s="28">
        <v>2.1000000000000001E-2</v>
      </c>
      <c r="J44" s="28">
        <v>0.20899999999999999</v>
      </c>
      <c r="K44" s="28">
        <v>0</v>
      </c>
      <c r="L44" s="29">
        <v>5.7000000000000002E-2</v>
      </c>
      <c r="M44" s="29">
        <v>9.7000000000000003E-2</v>
      </c>
      <c r="N44" s="29">
        <v>5.0999999999999997E-2</v>
      </c>
      <c r="O44" s="29">
        <v>0.13700000000000001</v>
      </c>
      <c r="P44" s="28">
        <v>4.5999999999999999E-2</v>
      </c>
      <c r="Q44" s="28">
        <v>0</v>
      </c>
      <c r="R44" s="28">
        <v>0</v>
      </c>
      <c r="S44" s="30">
        <f t="shared" si="0"/>
        <v>1</v>
      </c>
    </row>
    <row r="45" spans="2:19" x14ac:dyDescent="0.25">
      <c r="B45" t="s">
        <v>153</v>
      </c>
      <c r="C45" t="s">
        <v>154</v>
      </c>
      <c r="D45" s="10">
        <v>290.8</v>
      </c>
      <c r="E45" s="9">
        <v>24.1</v>
      </c>
      <c r="F45" s="28">
        <v>5.6000000000000001E-2</v>
      </c>
      <c r="G45" s="28">
        <v>8.6999999999999994E-2</v>
      </c>
      <c r="H45" s="28">
        <v>0.16200000000000001</v>
      </c>
      <c r="I45" s="28">
        <v>0.04</v>
      </c>
      <c r="J45" s="28">
        <v>0.22800000000000001</v>
      </c>
      <c r="K45" s="28">
        <v>9.2999999999999999E-2</v>
      </c>
      <c r="L45" s="29">
        <v>5.8999999999999997E-2</v>
      </c>
      <c r="M45" s="29">
        <v>8.2000000000000003E-2</v>
      </c>
      <c r="N45" s="29">
        <v>4.2999999999999997E-2</v>
      </c>
      <c r="O45" s="29">
        <v>0.121</v>
      </c>
      <c r="P45" s="28">
        <v>0.03</v>
      </c>
      <c r="Q45" s="28">
        <v>0</v>
      </c>
      <c r="R45" s="28">
        <v>0</v>
      </c>
      <c r="S45" s="30">
        <f t="shared" si="0"/>
        <v>1.0009999999999999</v>
      </c>
    </row>
    <row r="46" spans="2:19" x14ac:dyDescent="0.25">
      <c r="B46" t="s">
        <v>155</v>
      </c>
      <c r="C46" t="s">
        <v>156</v>
      </c>
      <c r="D46" s="10">
        <v>222.95</v>
      </c>
      <c r="E46" s="9">
        <v>14.59</v>
      </c>
      <c r="F46" s="28">
        <v>0.109</v>
      </c>
      <c r="G46" s="28">
        <v>6.9000000000000006E-2</v>
      </c>
      <c r="H46" s="28">
        <v>0.183</v>
      </c>
      <c r="I46" s="28">
        <v>3.7999999999999999E-2</v>
      </c>
      <c r="J46" s="28">
        <v>0.20200000000000001</v>
      </c>
      <c r="K46" s="28">
        <v>0</v>
      </c>
      <c r="L46" s="29">
        <v>0.191</v>
      </c>
      <c r="M46" s="29">
        <v>5.8999999999999997E-2</v>
      </c>
      <c r="N46" s="29">
        <v>5.2999999999999999E-2</v>
      </c>
      <c r="O46" s="29">
        <v>9.0999999999999998E-2</v>
      </c>
      <c r="P46" s="28">
        <v>5.0000000000000001E-3</v>
      </c>
      <c r="Q46" s="28">
        <v>0</v>
      </c>
      <c r="R46" s="28">
        <v>0</v>
      </c>
      <c r="S46" s="30">
        <f t="shared" si="0"/>
        <v>1</v>
      </c>
    </row>
    <row r="47" spans="2:19" x14ac:dyDescent="0.25">
      <c r="B47" t="s">
        <v>155</v>
      </c>
      <c r="C47" t="s">
        <v>157</v>
      </c>
      <c r="D47" s="10">
        <v>244.3</v>
      </c>
      <c r="E47" s="9">
        <v>13.83</v>
      </c>
      <c r="F47" s="28">
        <v>2.9000000000000001E-2</v>
      </c>
      <c r="G47" s="28">
        <v>0.08</v>
      </c>
      <c r="H47" s="28">
        <v>0.13800000000000001</v>
      </c>
      <c r="I47" s="28">
        <v>1.4999999999999999E-2</v>
      </c>
      <c r="J47" s="28">
        <v>0.34599999999999997</v>
      </c>
      <c r="K47" s="28">
        <v>0.03</v>
      </c>
      <c r="L47" s="29">
        <v>0.19600000000000001</v>
      </c>
      <c r="M47" s="29">
        <v>4.8000000000000001E-2</v>
      </c>
      <c r="N47" s="29">
        <v>2.7E-2</v>
      </c>
      <c r="O47" s="29">
        <v>8.8999999999999996E-2</v>
      </c>
      <c r="P47" s="28">
        <v>1E-3</v>
      </c>
      <c r="Q47" s="28">
        <v>0</v>
      </c>
      <c r="R47" s="28">
        <v>0</v>
      </c>
      <c r="S47" s="30">
        <f t="shared" si="0"/>
        <v>0.99900000000000011</v>
      </c>
    </row>
    <row r="48" spans="2:19" x14ac:dyDescent="0.25">
      <c r="B48" t="s">
        <v>158</v>
      </c>
      <c r="C48" t="s">
        <v>159</v>
      </c>
      <c r="D48" s="10">
        <v>236.3</v>
      </c>
      <c r="E48" s="9">
        <v>15.46</v>
      </c>
      <c r="F48" s="28">
        <v>8.2000000000000003E-2</v>
      </c>
      <c r="G48" s="28">
        <v>9.4E-2</v>
      </c>
      <c r="H48" s="28">
        <v>0.16500000000000001</v>
      </c>
      <c r="I48" s="28">
        <v>4.7E-2</v>
      </c>
      <c r="J48" s="28">
        <v>0.19</v>
      </c>
      <c r="K48" s="28">
        <v>0</v>
      </c>
      <c r="L48" s="29">
        <v>9.8000000000000004E-2</v>
      </c>
      <c r="M48" s="29">
        <v>7.6999999999999999E-2</v>
      </c>
      <c r="N48" s="29">
        <v>4.5999999999999999E-2</v>
      </c>
      <c r="O48" s="29">
        <v>8.8999999999999996E-2</v>
      </c>
      <c r="P48" s="28">
        <v>0.112</v>
      </c>
      <c r="Q48" s="28">
        <v>0</v>
      </c>
      <c r="R48" s="28">
        <v>0</v>
      </c>
      <c r="S48" s="30">
        <f t="shared" si="0"/>
        <v>0.99999999999999989</v>
      </c>
    </row>
    <row r="49" spans="2:19" x14ac:dyDescent="0.25">
      <c r="B49" t="s">
        <v>160</v>
      </c>
      <c r="C49" t="s">
        <v>161</v>
      </c>
      <c r="D49" s="10">
        <v>299.14999999999998</v>
      </c>
      <c r="E49" s="9">
        <v>29.65</v>
      </c>
      <c r="F49" s="28">
        <v>3.4000000000000002E-2</v>
      </c>
      <c r="G49" s="28">
        <v>7.6999999999999999E-2</v>
      </c>
      <c r="H49" s="28">
        <v>0.157</v>
      </c>
      <c r="I49" s="28">
        <v>0.02</v>
      </c>
      <c r="J49" s="28">
        <v>0.22600000000000001</v>
      </c>
      <c r="K49" s="28">
        <v>2.5999999999999999E-2</v>
      </c>
      <c r="L49" s="29">
        <v>0.248</v>
      </c>
      <c r="M49" s="29">
        <v>9.4E-2</v>
      </c>
      <c r="N49" s="29">
        <v>2.5999999999999999E-2</v>
      </c>
      <c r="O49" s="29">
        <v>9.4E-2</v>
      </c>
      <c r="P49" s="28">
        <v>0</v>
      </c>
      <c r="Q49" s="28">
        <v>0</v>
      </c>
      <c r="R49" s="28">
        <v>0</v>
      </c>
      <c r="S49" s="30">
        <f t="shared" si="0"/>
        <v>1.002</v>
      </c>
    </row>
    <row r="50" spans="2:19" x14ac:dyDescent="0.25">
      <c r="B50" t="s">
        <v>162</v>
      </c>
      <c r="C50" t="s">
        <v>163</v>
      </c>
      <c r="D50" s="10">
        <v>280.5</v>
      </c>
      <c r="E50" s="9">
        <v>18.350000000000001</v>
      </c>
      <c r="F50" s="28">
        <v>9.0999999999999998E-2</v>
      </c>
      <c r="G50" s="28">
        <v>0.123</v>
      </c>
      <c r="H50" s="28">
        <v>0.23300000000000001</v>
      </c>
      <c r="I50" s="28">
        <v>6.6000000000000003E-2</v>
      </c>
      <c r="J50" s="28">
        <v>0.129</v>
      </c>
      <c r="K50" s="28">
        <v>0</v>
      </c>
      <c r="L50" s="29">
        <v>3.5000000000000003E-2</v>
      </c>
      <c r="M50" s="29">
        <v>0.11600000000000001</v>
      </c>
      <c r="N50" s="29">
        <v>3.7999999999999999E-2</v>
      </c>
      <c r="O50" s="29">
        <v>0.16800000000000001</v>
      </c>
      <c r="P50" s="28">
        <v>0</v>
      </c>
      <c r="Q50" s="28">
        <v>0</v>
      </c>
      <c r="R50" s="28">
        <v>0</v>
      </c>
      <c r="S50" s="30">
        <f t="shared" si="0"/>
        <v>0.99900000000000011</v>
      </c>
    </row>
    <row r="51" spans="2:19" x14ac:dyDescent="0.25">
      <c r="B51" t="s">
        <v>164</v>
      </c>
      <c r="C51" t="s">
        <v>165</v>
      </c>
      <c r="D51" s="10">
        <v>215</v>
      </c>
      <c r="E51" s="9">
        <v>14.07</v>
      </c>
      <c r="F51" s="28">
        <v>4.4999999999999998E-2</v>
      </c>
      <c r="G51" s="28">
        <v>0.11799999999999999</v>
      </c>
      <c r="H51" s="28">
        <v>0.115</v>
      </c>
      <c r="I51" s="28">
        <v>3.1E-2</v>
      </c>
      <c r="J51" s="28">
        <v>0.19500000000000001</v>
      </c>
      <c r="K51" s="28">
        <v>9.0999999999999998E-2</v>
      </c>
      <c r="L51" s="29">
        <v>2.8000000000000001E-2</v>
      </c>
      <c r="M51" s="29">
        <v>0.127</v>
      </c>
      <c r="N51" s="29">
        <v>4.5999999999999999E-2</v>
      </c>
      <c r="O51" s="29">
        <v>0.20399999999999999</v>
      </c>
      <c r="P51" s="28">
        <v>0</v>
      </c>
      <c r="Q51" s="28">
        <v>0</v>
      </c>
      <c r="R51" s="28">
        <v>0</v>
      </c>
      <c r="S51" s="30">
        <f t="shared" si="0"/>
        <v>1</v>
      </c>
    </row>
    <row r="52" spans="2:19" x14ac:dyDescent="0.25">
      <c r="B52" t="s">
        <v>166</v>
      </c>
      <c r="C52" t="s">
        <v>167</v>
      </c>
      <c r="D52" s="10">
        <v>214.2</v>
      </c>
      <c r="E52" s="9">
        <v>12.13</v>
      </c>
      <c r="F52" s="28">
        <v>1.4E-2</v>
      </c>
      <c r="G52" s="28">
        <v>0.108</v>
      </c>
      <c r="H52" s="28">
        <v>0.215</v>
      </c>
      <c r="I52" s="28">
        <v>1.0999999999999999E-2</v>
      </c>
      <c r="J52" s="28">
        <v>0.189</v>
      </c>
      <c r="K52" s="28">
        <v>0.113</v>
      </c>
      <c r="L52" s="29">
        <v>0.02</v>
      </c>
      <c r="M52" s="29">
        <v>0.126</v>
      </c>
      <c r="N52" s="29">
        <v>0.04</v>
      </c>
      <c r="O52" s="29">
        <v>0.16300000000000001</v>
      </c>
      <c r="P52" s="28">
        <v>0</v>
      </c>
      <c r="Q52" s="28">
        <v>0</v>
      </c>
      <c r="R52" s="28">
        <v>0</v>
      </c>
      <c r="S52" s="30">
        <f t="shared" si="0"/>
        <v>0.999</v>
      </c>
    </row>
    <row r="53" spans="2:19" x14ac:dyDescent="0.25">
      <c r="B53" t="s">
        <v>168</v>
      </c>
      <c r="C53" t="s">
        <v>169</v>
      </c>
      <c r="D53" s="10">
        <v>208.9</v>
      </c>
      <c r="E53" s="9">
        <v>11.82</v>
      </c>
      <c r="F53" s="28">
        <v>9.1999999999999998E-2</v>
      </c>
      <c r="G53" s="28">
        <v>0.109</v>
      </c>
      <c r="H53" s="28">
        <v>0.14499999999999999</v>
      </c>
      <c r="I53" s="28">
        <v>5.0000000000000001E-3</v>
      </c>
      <c r="J53" s="28">
        <v>0.191</v>
      </c>
      <c r="K53" s="28">
        <v>5.6000000000000001E-2</v>
      </c>
      <c r="L53" s="29">
        <v>1.4999999999999999E-2</v>
      </c>
      <c r="M53" s="29">
        <v>0.184</v>
      </c>
      <c r="N53" s="29">
        <v>3.3000000000000002E-2</v>
      </c>
      <c r="O53" s="29">
        <v>0.16900000000000001</v>
      </c>
      <c r="P53" s="28">
        <v>0</v>
      </c>
      <c r="Q53" s="28">
        <v>0</v>
      </c>
      <c r="R53" s="28">
        <v>0</v>
      </c>
      <c r="S53" s="30">
        <f t="shared" si="0"/>
        <v>0.99900000000000022</v>
      </c>
    </row>
    <row r="54" spans="2:19" x14ac:dyDescent="0.25">
      <c r="B54" t="s">
        <v>170</v>
      </c>
      <c r="C54" t="s">
        <v>171</v>
      </c>
      <c r="D54" s="10">
        <v>596.79999999999995</v>
      </c>
      <c r="E54" s="9">
        <v>49.28</v>
      </c>
      <c r="F54" s="28">
        <v>3.9E-2</v>
      </c>
      <c r="G54" s="28">
        <v>2.4E-2</v>
      </c>
      <c r="H54" s="28">
        <v>6.8000000000000005E-2</v>
      </c>
      <c r="I54" s="28">
        <v>2.7E-2</v>
      </c>
      <c r="J54" s="28">
        <v>0.125</v>
      </c>
      <c r="K54" s="28">
        <v>0</v>
      </c>
      <c r="L54" s="29">
        <v>4.5999999999999999E-2</v>
      </c>
      <c r="M54" s="29">
        <v>0.41699999999999998</v>
      </c>
      <c r="N54" s="29">
        <v>1.9E-2</v>
      </c>
      <c r="O54" s="29">
        <v>0.13600000000000001</v>
      </c>
      <c r="P54" s="28">
        <v>9.9000000000000005E-2</v>
      </c>
      <c r="Q54" s="28">
        <v>0</v>
      </c>
      <c r="R54" s="28">
        <v>0</v>
      </c>
      <c r="S54" s="30">
        <f t="shared" si="0"/>
        <v>1</v>
      </c>
    </row>
    <row r="55" spans="2:19" x14ac:dyDescent="0.25">
      <c r="B55" t="s">
        <v>172</v>
      </c>
      <c r="C55" t="s">
        <v>173</v>
      </c>
      <c r="D55" s="10">
        <v>323.05</v>
      </c>
      <c r="E55" s="9">
        <v>26.67</v>
      </c>
      <c r="F55" s="28">
        <v>0.04</v>
      </c>
      <c r="G55" s="28">
        <v>5.2999999999999999E-2</v>
      </c>
      <c r="H55" s="28">
        <v>0.24299999999999999</v>
      </c>
      <c r="I55" s="28">
        <v>0.02</v>
      </c>
      <c r="J55" s="28">
        <v>0.192</v>
      </c>
      <c r="K55" s="28">
        <v>4.1000000000000002E-2</v>
      </c>
      <c r="L55" s="29">
        <v>8.1000000000000003E-2</v>
      </c>
      <c r="M55" s="29">
        <v>0.10199999999999999</v>
      </c>
      <c r="N55" s="29">
        <v>3.2000000000000001E-2</v>
      </c>
      <c r="O55" s="29">
        <v>0.13500000000000001</v>
      </c>
      <c r="P55" s="28">
        <v>5.8999999999999997E-2</v>
      </c>
      <c r="Q55" s="28">
        <v>0</v>
      </c>
      <c r="R55" s="28">
        <v>0</v>
      </c>
      <c r="S55" s="30">
        <f t="shared" si="0"/>
        <v>0.998</v>
      </c>
    </row>
    <row r="56" spans="2:19" x14ac:dyDescent="0.25">
      <c r="B56" t="s">
        <v>174</v>
      </c>
      <c r="C56" t="s">
        <v>175</v>
      </c>
      <c r="D56" s="10">
        <v>84.65</v>
      </c>
      <c r="E56" s="9">
        <v>6.27</v>
      </c>
      <c r="F56" s="28">
        <v>0</v>
      </c>
      <c r="G56" s="28">
        <v>0.183</v>
      </c>
      <c r="H56" s="28">
        <v>0.53600000000000003</v>
      </c>
      <c r="I56" s="28">
        <v>7.8E-2</v>
      </c>
      <c r="J56" s="28">
        <v>0</v>
      </c>
      <c r="K56" s="28">
        <v>0</v>
      </c>
      <c r="L56" s="29">
        <v>0</v>
      </c>
      <c r="M56" s="29">
        <v>0</v>
      </c>
      <c r="N56" s="29">
        <v>0</v>
      </c>
      <c r="O56" s="29">
        <v>0.20399999999999999</v>
      </c>
      <c r="P56" s="28">
        <v>0</v>
      </c>
      <c r="Q56" s="28">
        <v>0</v>
      </c>
      <c r="R56" s="28">
        <v>0</v>
      </c>
      <c r="S56" s="30">
        <f t="shared" si="0"/>
        <v>1.0010000000000001</v>
      </c>
    </row>
    <row r="57" spans="2:19" x14ac:dyDescent="0.25">
      <c r="B57" t="s">
        <v>176</v>
      </c>
      <c r="C57" t="s">
        <v>177</v>
      </c>
      <c r="D57" s="10">
        <v>196.1</v>
      </c>
      <c r="E57" s="9">
        <v>16.190000000000001</v>
      </c>
      <c r="F57" s="28">
        <v>0.10299999999999999</v>
      </c>
      <c r="G57" s="28">
        <v>9.9000000000000005E-2</v>
      </c>
      <c r="H57" s="28">
        <v>0.16900000000000001</v>
      </c>
      <c r="I57" s="28">
        <v>6.0999999999999999E-2</v>
      </c>
      <c r="J57" s="28">
        <v>0.22600000000000001</v>
      </c>
      <c r="K57" s="28">
        <v>0</v>
      </c>
      <c r="L57" s="29">
        <v>3.9E-2</v>
      </c>
      <c r="M57" s="29">
        <v>8.1000000000000003E-2</v>
      </c>
      <c r="N57" s="29">
        <v>5.8999999999999997E-2</v>
      </c>
      <c r="O57" s="29">
        <v>0.16500000000000001</v>
      </c>
      <c r="P57" s="28">
        <v>0</v>
      </c>
      <c r="Q57" s="28">
        <v>0</v>
      </c>
      <c r="R57" s="28">
        <v>0</v>
      </c>
      <c r="S57" s="30">
        <f t="shared" si="0"/>
        <v>1.002</v>
      </c>
    </row>
    <row r="58" spans="2:19" x14ac:dyDescent="0.25">
      <c r="B58" t="s">
        <v>178</v>
      </c>
      <c r="C58" t="s">
        <v>179</v>
      </c>
      <c r="D58" s="10">
        <v>237.15</v>
      </c>
      <c r="E58" s="9">
        <v>17.57</v>
      </c>
      <c r="F58" s="28">
        <v>5.6000000000000001E-2</v>
      </c>
      <c r="G58" s="28">
        <v>0.105</v>
      </c>
      <c r="H58" s="28">
        <v>0.16700000000000001</v>
      </c>
      <c r="I58" s="28">
        <v>2.5000000000000001E-2</v>
      </c>
      <c r="J58" s="28">
        <v>0.126</v>
      </c>
      <c r="K58" s="28">
        <v>0</v>
      </c>
      <c r="L58" s="29">
        <v>5.7000000000000002E-2</v>
      </c>
      <c r="M58" s="29">
        <v>0.20699999999999999</v>
      </c>
      <c r="N58" s="29">
        <v>3.3000000000000002E-2</v>
      </c>
      <c r="O58" s="29">
        <v>8.4000000000000005E-2</v>
      </c>
      <c r="P58" s="28">
        <v>0.14000000000000001</v>
      </c>
      <c r="Q58" s="28">
        <v>0</v>
      </c>
      <c r="R58" s="28">
        <v>0</v>
      </c>
      <c r="S58" s="30">
        <f t="shared" si="0"/>
        <v>1</v>
      </c>
    </row>
    <row r="59" spans="2:19" x14ac:dyDescent="0.25">
      <c r="B59" t="s">
        <v>180</v>
      </c>
      <c r="C59" t="s">
        <v>181</v>
      </c>
      <c r="D59" s="10">
        <v>247</v>
      </c>
      <c r="E59" s="9">
        <v>20.399999999999999</v>
      </c>
      <c r="F59" s="28">
        <v>0.09</v>
      </c>
      <c r="G59" s="28">
        <v>7.0999999999999994E-2</v>
      </c>
      <c r="H59" s="28">
        <v>0.17599999999999999</v>
      </c>
      <c r="I59" s="28">
        <v>4.7E-2</v>
      </c>
      <c r="J59" s="28">
        <v>0.23100000000000001</v>
      </c>
      <c r="K59" s="28">
        <v>0</v>
      </c>
      <c r="L59" s="29">
        <v>8.8999999999999996E-2</v>
      </c>
      <c r="M59" s="29">
        <v>0.157</v>
      </c>
      <c r="N59" s="29">
        <v>3.4000000000000002E-2</v>
      </c>
      <c r="O59" s="29">
        <v>0.106</v>
      </c>
      <c r="P59" s="28">
        <v>0</v>
      </c>
      <c r="Q59" s="28">
        <v>0</v>
      </c>
      <c r="R59" s="28">
        <v>0</v>
      </c>
      <c r="S59" s="30">
        <f t="shared" si="0"/>
        <v>1.0010000000000001</v>
      </c>
    </row>
    <row r="60" spans="2:19" x14ac:dyDescent="0.25">
      <c r="B60" t="s">
        <v>182</v>
      </c>
      <c r="C60" t="s">
        <v>183</v>
      </c>
      <c r="D60" s="10">
        <v>254.7</v>
      </c>
      <c r="E60" s="9">
        <v>16.66</v>
      </c>
      <c r="F60" s="28">
        <v>0.115</v>
      </c>
      <c r="G60" s="28">
        <v>6.4000000000000001E-2</v>
      </c>
      <c r="H60" s="28">
        <v>0.18</v>
      </c>
      <c r="I60" s="28">
        <v>1.6E-2</v>
      </c>
      <c r="J60" s="28">
        <v>0.125</v>
      </c>
      <c r="K60" s="28">
        <v>0</v>
      </c>
      <c r="L60" s="29">
        <v>9.2999999999999999E-2</v>
      </c>
      <c r="M60" s="29">
        <v>0.24099999999999999</v>
      </c>
      <c r="N60" s="29">
        <v>3.2000000000000001E-2</v>
      </c>
      <c r="O60" s="29">
        <v>0.13400000000000001</v>
      </c>
      <c r="P60" s="28">
        <v>0</v>
      </c>
      <c r="Q60" s="28">
        <v>0</v>
      </c>
      <c r="R60" s="28">
        <v>0</v>
      </c>
      <c r="S60" s="30">
        <f t="shared" si="0"/>
        <v>1</v>
      </c>
    </row>
    <row r="61" spans="2:19" x14ac:dyDescent="0.25">
      <c r="B61" t="s">
        <v>51</v>
      </c>
      <c r="C61" t="s">
        <v>50</v>
      </c>
      <c r="D61" s="10">
        <v>284.14999999999998</v>
      </c>
      <c r="E61" s="9">
        <v>21.05</v>
      </c>
      <c r="F61" s="28">
        <v>0.1</v>
      </c>
      <c r="G61" s="28">
        <v>3.6999999999999998E-2</v>
      </c>
      <c r="H61" s="28">
        <v>0.188</v>
      </c>
      <c r="I61" s="28">
        <v>6.2E-2</v>
      </c>
      <c r="J61" s="28">
        <v>0.21099999999999999</v>
      </c>
      <c r="K61" s="28">
        <v>0</v>
      </c>
      <c r="L61" s="29">
        <v>8.7999999999999995E-2</v>
      </c>
      <c r="M61" s="29">
        <v>0.111</v>
      </c>
      <c r="N61" s="29">
        <v>0.03</v>
      </c>
      <c r="O61" s="29">
        <v>0.13200000000000001</v>
      </c>
      <c r="P61" s="28">
        <v>0.04</v>
      </c>
      <c r="Q61" s="28">
        <v>0</v>
      </c>
      <c r="R61" s="28">
        <v>0</v>
      </c>
      <c r="S61" s="30">
        <f t="shared" si="0"/>
        <v>0.999</v>
      </c>
    </row>
    <row r="62" spans="2:19" x14ac:dyDescent="0.25">
      <c r="B62" t="s">
        <v>184</v>
      </c>
      <c r="C62" t="s">
        <v>185</v>
      </c>
      <c r="D62" s="10">
        <v>238.3</v>
      </c>
      <c r="E62" s="9">
        <v>15.59</v>
      </c>
      <c r="F62" s="28">
        <v>8.3000000000000004E-2</v>
      </c>
      <c r="G62" s="28">
        <v>0.28899999999999998</v>
      </c>
      <c r="H62" s="28">
        <v>7.5999999999999998E-2</v>
      </c>
      <c r="I62" s="28">
        <v>4.2999999999999997E-2</v>
      </c>
      <c r="J62" s="28">
        <v>6.3E-2</v>
      </c>
      <c r="K62" s="28">
        <v>0</v>
      </c>
      <c r="L62" s="29">
        <v>7.6999999999999999E-2</v>
      </c>
      <c r="M62" s="29">
        <v>0.106</v>
      </c>
      <c r="N62" s="29">
        <v>6.0000000000000001E-3</v>
      </c>
      <c r="O62" s="29">
        <v>9.2999999999999999E-2</v>
      </c>
      <c r="P62" s="28">
        <v>0</v>
      </c>
      <c r="Q62" s="28">
        <v>0.16500000000000001</v>
      </c>
      <c r="R62" s="28">
        <v>0</v>
      </c>
      <c r="S62" s="30">
        <f t="shared" si="0"/>
        <v>1.0009999999999999</v>
      </c>
    </row>
    <row r="63" spans="2:19" x14ac:dyDescent="0.25">
      <c r="B63" t="s">
        <v>186</v>
      </c>
      <c r="C63" t="s">
        <v>187</v>
      </c>
      <c r="D63" s="10">
        <v>213.15</v>
      </c>
      <c r="E63" s="9">
        <v>13.95</v>
      </c>
      <c r="F63" s="28">
        <v>9.5000000000000001E-2</v>
      </c>
      <c r="G63" s="28">
        <v>9.7000000000000003E-2</v>
      </c>
      <c r="H63" s="28">
        <v>0.106</v>
      </c>
      <c r="I63" s="28">
        <v>0.08</v>
      </c>
      <c r="J63" s="28">
        <v>0.18</v>
      </c>
      <c r="K63" s="28">
        <v>0</v>
      </c>
      <c r="L63" s="29">
        <v>7.0999999999999994E-2</v>
      </c>
      <c r="M63" s="29">
        <v>0.187</v>
      </c>
      <c r="N63" s="29">
        <v>3.4000000000000002E-2</v>
      </c>
      <c r="O63" s="29">
        <v>0.14799999999999999</v>
      </c>
      <c r="P63" s="28">
        <v>1E-3</v>
      </c>
      <c r="Q63" s="28">
        <v>0</v>
      </c>
      <c r="R63" s="28">
        <v>0</v>
      </c>
      <c r="S63" s="30">
        <f t="shared" si="0"/>
        <v>0.99900000000000011</v>
      </c>
    </row>
    <row r="64" spans="2:19" x14ac:dyDescent="0.25">
      <c r="B64" t="s">
        <v>188</v>
      </c>
      <c r="C64" t="s">
        <v>189</v>
      </c>
      <c r="D64" s="10">
        <v>257.39999999999998</v>
      </c>
      <c r="E64" s="9">
        <v>16.84</v>
      </c>
      <c r="F64" s="28">
        <v>4.1000000000000002E-2</v>
      </c>
      <c r="G64" s="28">
        <v>8.8999999999999996E-2</v>
      </c>
      <c r="H64" s="28">
        <v>0.113</v>
      </c>
      <c r="I64" s="28">
        <v>3.2000000000000001E-2</v>
      </c>
      <c r="J64" s="28">
        <v>0.222</v>
      </c>
      <c r="K64" s="28">
        <v>4.0000000000000001E-3</v>
      </c>
      <c r="L64" s="29">
        <v>5.3999999999999999E-2</v>
      </c>
      <c r="M64" s="29">
        <v>0.18</v>
      </c>
      <c r="N64" s="29">
        <v>2.4E-2</v>
      </c>
      <c r="O64" s="29">
        <v>0.121</v>
      </c>
      <c r="P64" s="28">
        <v>0.12</v>
      </c>
      <c r="Q64" s="28">
        <v>0</v>
      </c>
      <c r="R64" s="28">
        <v>0</v>
      </c>
      <c r="S64" s="30">
        <f t="shared" si="0"/>
        <v>1</v>
      </c>
    </row>
    <row r="65" spans="2:19" x14ac:dyDescent="0.25">
      <c r="B65" t="s">
        <v>190</v>
      </c>
      <c r="C65" t="s">
        <v>191</v>
      </c>
      <c r="D65" s="10">
        <v>217.8</v>
      </c>
      <c r="E65" s="9">
        <v>14.25</v>
      </c>
      <c r="F65" s="28">
        <v>4.5999999999999999E-2</v>
      </c>
      <c r="G65" s="28">
        <v>0.106</v>
      </c>
      <c r="H65" s="28">
        <v>0.12</v>
      </c>
      <c r="I65" s="28">
        <v>3.7999999999999999E-2</v>
      </c>
      <c r="J65" s="28">
        <v>0.246</v>
      </c>
      <c r="K65" s="28">
        <v>6.0000000000000001E-3</v>
      </c>
      <c r="L65" s="29">
        <v>0.06</v>
      </c>
      <c r="M65" s="29">
        <v>0.155</v>
      </c>
      <c r="N65" s="29">
        <v>2.9000000000000001E-2</v>
      </c>
      <c r="O65" s="29">
        <v>0.14599999999999999</v>
      </c>
      <c r="P65" s="28">
        <v>4.7E-2</v>
      </c>
      <c r="Q65" s="28">
        <v>0</v>
      </c>
      <c r="R65" s="28">
        <v>0</v>
      </c>
      <c r="S65" s="30">
        <f t="shared" si="0"/>
        <v>0.99900000000000022</v>
      </c>
    </row>
    <row r="66" spans="2:19" x14ac:dyDescent="0.25">
      <c r="B66" t="s">
        <v>192</v>
      </c>
      <c r="C66" t="s">
        <v>193</v>
      </c>
      <c r="D66" s="10">
        <v>244.9</v>
      </c>
      <c r="E66" s="9">
        <v>16.02</v>
      </c>
      <c r="F66" s="28">
        <v>7.6999999999999999E-2</v>
      </c>
      <c r="G66" s="28">
        <v>0.11</v>
      </c>
      <c r="H66" s="28">
        <v>0.16800000000000001</v>
      </c>
      <c r="I66" s="28">
        <v>3.1E-2</v>
      </c>
      <c r="J66" s="28">
        <v>0.184</v>
      </c>
      <c r="K66" s="28">
        <v>1.4E-2</v>
      </c>
      <c r="L66" s="29">
        <v>5.0999999999999997E-2</v>
      </c>
      <c r="M66" s="29">
        <v>0.20100000000000001</v>
      </c>
      <c r="N66" s="29">
        <v>3.5999999999999997E-2</v>
      </c>
      <c r="O66" s="29">
        <v>0.126</v>
      </c>
      <c r="P66" s="28">
        <v>1E-3</v>
      </c>
      <c r="Q66" s="28">
        <v>0</v>
      </c>
      <c r="R66" s="28">
        <v>0</v>
      </c>
      <c r="S66" s="30">
        <f t="shared" ref="S66:S76" si="1">SUM(F66:R66)</f>
        <v>0.99900000000000011</v>
      </c>
    </row>
    <row r="67" spans="2:19" x14ac:dyDescent="0.25">
      <c r="B67" t="s">
        <v>194</v>
      </c>
      <c r="C67" t="s">
        <v>195</v>
      </c>
      <c r="D67" s="10">
        <v>168.73</v>
      </c>
      <c r="E67" s="9">
        <v>11.04</v>
      </c>
      <c r="F67" s="28">
        <v>0.13900000000000001</v>
      </c>
      <c r="G67" s="28">
        <v>9.5000000000000001E-2</v>
      </c>
      <c r="H67" s="28">
        <v>0.17699999999999999</v>
      </c>
      <c r="I67" s="28">
        <v>3.6999999999999998E-2</v>
      </c>
      <c r="J67" s="28">
        <v>0.13500000000000001</v>
      </c>
      <c r="K67" s="28">
        <v>0</v>
      </c>
      <c r="L67" s="29">
        <v>6.5000000000000002E-2</v>
      </c>
      <c r="M67" s="29">
        <v>7.2999999999999995E-2</v>
      </c>
      <c r="N67" s="29">
        <v>8.5999999999999993E-2</v>
      </c>
      <c r="O67" s="29">
        <v>0.19400000000000001</v>
      </c>
      <c r="P67" s="28">
        <v>0</v>
      </c>
      <c r="Q67" s="28">
        <v>0</v>
      </c>
      <c r="R67" s="28">
        <v>0</v>
      </c>
      <c r="S67" s="30">
        <f t="shared" si="1"/>
        <v>1.0009999999999999</v>
      </c>
    </row>
    <row r="68" spans="2:19" x14ac:dyDescent="0.25">
      <c r="B68" t="s">
        <v>196</v>
      </c>
      <c r="C68" t="s">
        <v>197</v>
      </c>
      <c r="D68" s="10">
        <v>163.35</v>
      </c>
      <c r="E68" s="9">
        <v>9.25</v>
      </c>
      <c r="F68" s="28">
        <v>8.7999999999999995E-2</v>
      </c>
      <c r="G68" s="28">
        <v>0.28999999999999998</v>
      </c>
      <c r="H68" s="28">
        <v>7.3999999999999996E-2</v>
      </c>
      <c r="I68" s="28">
        <v>0.06</v>
      </c>
      <c r="J68" s="28">
        <v>0.189</v>
      </c>
      <c r="K68" s="28">
        <v>0</v>
      </c>
      <c r="L68" s="29">
        <v>3.3000000000000002E-2</v>
      </c>
      <c r="M68" s="29">
        <v>8.6999999999999994E-2</v>
      </c>
      <c r="N68" s="29">
        <v>4.1000000000000002E-2</v>
      </c>
      <c r="O68" s="29">
        <v>0.13800000000000001</v>
      </c>
      <c r="P68" s="28">
        <v>0</v>
      </c>
      <c r="Q68" s="28">
        <v>0</v>
      </c>
      <c r="R68" s="28">
        <v>0</v>
      </c>
      <c r="S68" s="30">
        <f t="shared" si="1"/>
        <v>1</v>
      </c>
    </row>
    <row r="69" spans="2:19" x14ac:dyDescent="0.25">
      <c r="B69" t="s">
        <v>198</v>
      </c>
      <c r="C69" t="s">
        <v>199</v>
      </c>
      <c r="D69" s="10">
        <v>192.9</v>
      </c>
      <c r="E69" s="9">
        <v>10.92</v>
      </c>
      <c r="F69" s="28">
        <v>3.6999999999999998E-2</v>
      </c>
      <c r="G69" s="28">
        <v>0.222</v>
      </c>
      <c r="H69" s="28">
        <v>0.14399999999999999</v>
      </c>
      <c r="I69" s="28">
        <v>1.9E-2</v>
      </c>
      <c r="J69" s="28">
        <v>0.21</v>
      </c>
      <c r="K69" s="28">
        <v>8.5000000000000006E-2</v>
      </c>
      <c r="L69" s="29">
        <v>2.8000000000000001E-2</v>
      </c>
      <c r="M69" s="29">
        <v>7.2999999999999995E-2</v>
      </c>
      <c r="N69" s="29">
        <v>4.3999999999999997E-2</v>
      </c>
      <c r="O69" s="29">
        <v>0.13700000000000001</v>
      </c>
      <c r="P69" s="28">
        <v>0</v>
      </c>
      <c r="Q69" s="28">
        <v>0</v>
      </c>
      <c r="R69" s="28">
        <v>0</v>
      </c>
      <c r="S69" s="30">
        <f t="shared" si="1"/>
        <v>0.999</v>
      </c>
    </row>
    <row r="70" spans="2:19" x14ac:dyDescent="0.25">
      <c r="B70" t="s">
        <v>200</v>
      </c>
      <c r="C70" t="s">
        <v>201</v>
      </c>
      <c r="D70" s="10">
        <v>159.19999999999999</v>
      </c>
      <c r="E70" s="9">
        <v>11.79</v>
      </c>
      <c r="F70" s="28">
        <v>0.13900000000000001</v>
      </c>
      <c r="G70" s="28">
        <v>0.111</v>
      </c>
      <c r="H70" s="28">
        <v>0.13100000000000001</v>
      </c>
      <c r="I70" s="28">
        <v>3.9E-2</v>
      </c>
      <c r="J70" s="28">
        <v>0.153</v>
      </c>
      <c r="K70" s="28">
        <v>0</v>
      </c>
      <c r="L70" s="29">
        <v>7.3999999999999996E-2</v>
      </c>
      <c r="M70" s="29">
        <v>9.0999999999999998E-2</v>
      </c>
      <c r="N70" s="29">
        <v>7.3999999999999996E-2</v>
      </c>
      <c r="O70" s="29">
        <v>0.188</v>
      </c>
      <c r="P70" s="28">
        <v>0</v>
      </c>
      <c r="Q70" s="28">
        <v>0</v>
      </c>
      <c r="R70" s="28">
        <v>0</v>
      </c>
      <c r="S70" s="30">
        <f t="shared" si="1"/>
        <v>0.99999999999999978</v>
      </c>
    </row>
    <row r="71" spans="2:19" x14ac:dyDescent="0.25">
      <c r="B71" t="s">
        <v>202</v>
      </c>
      <c r="C71" t="s">
        <v>203</v>
      </c>
      <c r="D71" s="10">
        <v>159.65</v>
      </c>
      <c r="E71" s="9">
        <v>10.44</v>
      </c>
      <c r="F71" s="28">
        <v>9.7000000000000003E-2</v>
      </c>
      <c r="G71" s="28">
        <v>0.11700000000000001</v>
      </c>
      <c r="H71" s="28">
        <v>0.17899999999999999</v>
      </c>
      <c r="I71" s="28">
        <v>8.6999999999999994E-2</v>
      </c>
      <c r="J71" s="28">
        <v>0.16800000000000001</v>
      </c>
      <c r="K71" s="28">
        <v>0</v>
      </c>
      <c r="L71" s="29">
        <v>2.8000000000000001E-2</v>
      </c>
      <c r="M71" s="29">
        <v>5.1999999999999998E-2</v>
      </c>
      <c r="N71" s="29">
        <v>5.2999999999999999E-2</v>
      </c>
      <c r="O71" s="29">
        <v>0.219</v>
      </c>
      <c r="P71" s="28">
        <v>0</v>
      </c>
      <c r="Q71" s="28">
        <v>0</v>
      </c>
      <c r="R71" s="28">
        <v>0</v>
      </c>
      <c r="S71" s="30">
        <f t="shared" si="1"/>
        <v>1.0000000000000002</v>
      </c>
    </row>
    <row r="72" spans="2:19" x14ac:dyDescent="0.25">
      <c r="B72" t="s">
        <v>204</v>
      </c>
      <c r="C72" t="s">
        <v>205</v>
      </c>
      <c r="D72" s="10">
        <v>379.05</v>
      </c>
      <c r="E72" s="9">
        <v>28.08</v>
      </c>
      <c r="F72" s="28">
        <v>7.5999999999999998E-2</v>
      </c>
      <c r="G72" s="28">
        <v>0.10100000000000001</v>
      </c>
      <c r="H72" s="28">
        <v>0.14399999999999999</v>
      </c>
      <c r="I72" s="28">
        <v>0.02</v>
      </c>
      <c r="J72" s="28">
        <v>0.129</v>
      </c>
      <c r="K72" s="28">
        <v>0</v>
      </c>
      <c r="L72" s="29">
        <v>4.5999999999999999E-2</v>
      </c>
      <c r="M72" s="29">
        <v>0.13700000000000001</v>
      </c>
      <c r="N72" s="29">
        <v>1.2999999999999999E-2</v>
      </c>
      <c r="O72" s="29">
        <v>0.13100000000000001</v>
      </c>
      <c r="P72" s="28">
        <v>0.20399999999999999</v>
      </c>
      <c r="Q72" s="28">
        <v>0</v>
      </c>
      <c r="R72" s="28">
        <v>0</v>
      </c>
      <c r="S72" s="30">
        <f t="shared" si="1"/>
        <v>1.0010000000000001</v>
      </c>
    </row>
    <row r="73" spans="2:19" x14ac:dyDescent="0.25">
      <c r="B73" t="s">
        <v>206</v>
      </c>
      <c r="C73" t="s">
        <v>207</v>
      </c>
      <c r="D73" s="10">
        <v>245.7</v>
      </c>
      <c r="E73" s="9">
        <v>24.35</v>
      </c>
      <c r="F73" s="28">
        <v>0.107</v>
      </c>
      <c r="G73" s="28">
        <v>8.5000000000000006E-2</v>
      </c>
      <c r="H73" s="28">
        <v>0.255</v>
      </c>
      <c r="I73" s="28">
        <v>5.0999999999999997E-2</v>
      </c>
      <c r="J73" s="28">
        <v>0.23300000000000001</v>
      </c>
      <c r="K73" s="28">
        <v>0</v>
      </c>
      <c r="L73" s="29">
        <v>7.3999999999999996E-2</v>
      </c>
      <c r="M73" s="29">
        <v>5.8000000000000003E-2</v>
      </c>
      <c r="N73" s="29">
        <v>6.3E-2</v>
      </c>
      <c r="O73" s="29">
        <v>7.2999999999999995E-2</v>
      </c>
      <c r="P73" s="28">
        <v>0</v>
      </c>
      <c r="Q73" s="28">
        <v>0</v>
      </c>
      <c r="R73" s="28">
        <v>0</v>
      </c>
      <c r="S73" s="30">
        <f t="shared" si="1"/>
        <v>0.99899999999999989</v>
      </c>
    </row>
    <row r="74" spans="2:19" x14ac:dyDescent="0.25">
      <c r="B74" t="s">
        <v>208</v>
      </c>
      <c r="C74" t="s">
        <v>209</v>
      </c>
      <c r="D74" s="10">
        <v>196.6</v>
      </c>
      <c r="E74" s="9">
        <v>16.23</v>
      </c>
      <c r="F74" s="28">
        <v>0.106</v>
      </c>
      <c r="G74" s="28">
        <v>8.3000000000000004E-2</v>
      </c>
      <c r="H74" s="28">
        <v>0.15</v>
      </c>
      <c r="I74" s="28">
        <v>6.0999999999999999E-2</v>
      </c>
      <c r="J74" s="28">
        <v>0.23</v>
      </c>
      <c r="K74" s="28">
        <v>0</v>
      </c>
      <c r="L74" s="29">
        <v>8.4000000000000005E-2</v>
      </c>
      <c r="M74" s="29">
        <v>8.1000000000000003E-2</v>
      </c>
      <c r="N74" s="29">
        <v>4.7E-2</v>
      </c>
      <c r="O74" s="29">
        <v>0.158</v>
      </c>
      <c r="P74" s="28">
        <v>0</v>
      </c>
      <c r="Q74" s="28">
        <v>0</v>
      </c>
      <c r="R74" s="28">
        <v>0</v>
      </c>
      <c r="S74" s="30">
        <f t="shared" si="1"/>
        <v>1</v>
      </c>
    </row>
    <row r="75" spans="2:19" x14ac:dyDescent="0.25">
      <c r="B75" t="s">
        <v>210</v>
      </c>
      <c r="C75" t="s">
        <v>211</v>
      </c>
      <c r="D75" s="10">
        <v>257.75</v>
      </c>
      <c r="E75" s="10">
        <v>21.28</v>
      </c>
      <c r="F75" s="28">
        <v>3.7999999999999999E-2</v>
      </c>
      <c r="G75" s="28">
        <v>0.157</v>
      </c>
      <c r="H75" s="28">
        <v>0.17599999999999999</v>
      </c>
      <c r="I75" s="28">
        <v>1.7000000000000001E-2</v>
      </c>
      <c r="J75" s="28">
        <v>0.23100000000000001</v>
      </c>
      <c r="K75" s="28">
        <v>8.5000000000000006E-2</v>
      </c>
      <c r="L75" s="29">
        <v>4.7E-2</v>
      </c>
      <c r="M75" s="29">
        <v>6.2E-2</v>
      </c>
      <c r="N75" s="29">
        <v>5.8999999999999997E-2</v>
      </c>
      <c r="O75" s="29">
        <v>0.129</v>
      </c>
      <c r="P75" s="28">
        <v>0</v>
      </c>
      <c r="Q75" s="28">
        <v>0</v>
      </c>
      <c r="R75" s="28">
        <v>0</v>
      </c>
      <c r="S75" s="30">
        <f t="shared" si="1"/>
        <v>1.0009999999999999</v>
      </c>
    </row>
    <row r="76" spans="2:19" x14ac:dyDescent="0.25">
      <c r="B76" t="s">
        <v>212</v>
      </c>
      <c r="C76" t="s">
        <v>213</v>
      </c>
      <c r="D76" s="10">
        <v>228.8</v>
      </c>
      <c r="E76" s="9">
        <v>18.89</v>
      </c>
      <c r="F76" s="28">
        <v>0.104</v>
      </c>
      <c r="G76" s="28">
        <v>7.5999999999999998E-2</v>
      </c>
      <c r="H76" s="28">
        <v>0.122</v>
      </c>
      <c r="I76" s="28">
        <v>4.7E-2</v>
      </c>
      <c r="J76" s="28">
        <v>0.182</v>
      </c>
      <c r="K76" s="28">
        <v>0</v>
      </c>
      <c r="L76" s="29">
        <v>3.7999999999999999E-2</v>
      </c>
      <c r="M76" s="29">
        <v>4.8000000000000001E-2</v>
      </c>
      <c r="N76" s="29">
        <v>3.5000000000000003E-2</v>
      </c>
      <c r="O76" s="29">
        <v>0.215</v>
      </c>
      <c r="P76" s="28">
        <v>0.13300000000000001</v>
      </c>
      <c r="Q76" s="28">
        <v>0</v>
      </c>
      <c r="R76" s="28">
        <v>0</v>
      </c>
      <c r="S76" s="30">
        <f t="shared" si="1"/>
        <v>1</v>
      </c>
    </row>
    <row r="77" spans="2:19" x14ac:dyDescent="0.25">
      <c r="B77" t="s">
        <v>214</v>
      </c>
      <c r="C77" t="s">
        <v>215</v>
      </c>
      <c r="D77" s="10">
        <v>176.95</v>
      </c>
      <c r="E77" s="9">
        <v>11.58</v>
      </c>
      <c r="F77" s="28">
        <v>0.10199999999999999</v>
      </c>
      <c r="G77" s="28">
        <v>0.222</v>
      </c>
      <c r="H77" s="28">
        <v>0.24</v>
      </c>
      <c r="I77" s="28">
        <v>8.4000000000000005E-2</v>
      </c>
      <c r="J77" s="28">
        <v>6.8000000000000005E-2</v>
      </c>
      <c r="K77" s="28">
        <v>0</v>
      </c>
      <c r="L77" s="29">
        <v>1.4999999999999999E-2</v>
      </c>
      <c r="M77" s="29">
        <v>5.7000000000000002E-2</v>
      </c>
      <c r="N77" s="29">
        <v>5.5E-2</v>
      </c>
      <c r="O77" s="29">
        <v>8.4000000000000005E-2</v>
      </c>
      <c r="P77" s="28">
        <v>1.6E-2</v>
      </c>
      <c r="Q77" s="28">
        <v>5.7000000000000002E-2</v>
      </c>
      <c r="R77" s="28">
        <v>0</v>
      </c>
      <c r="S77" s="30">
        <f>SUM(F77:Q77)</f>
        <v>1</v>
      </c>
    </row>
    <row r="78" spans="2:19" x14ac:dyDescent="0.25">
      <c r="B78" t="s">
        <v>216</v>
      </c>
      <c r="C78" t="s">
        <v>217</v>
      </c>
      <c r="D78" s="10">
        <v>101.1</v>
      </c>
      <c r="E78" s="9">
        <v>6.61</v>
      </c>
      <c r="F78" s="28">
        <v>0.255</v>
      </c>
      <c r="G78" s="28">
        <v>0.13600000000000001</v>
      </c>
      <c r="H78" s="28">
        <v>0.247</v>
      </c>
      <c r="I78" s="28">
        <v>0.121</v>
      </c>
      <c r="J78" s="28">
        <v>5.8999999999999997E-2</v>
      </c>
      <c r="K78" s="28">
        <v>0</v>
      </c>
      <c r="L78" s="29">
        <v>2.1000000000000001E-2</v>
      </c>
      <c r="M78" s="29">
        <v>1.7999999999999999E-2</v>
      </c>
      <c r="N78" s="29">
        <v>0</v>
      </c>
      <c r="O78" s="29">
        <v>0.14399999999999999</v>
      </c>
      <c r="P78" s="28">
        <v>0</v>
      </c>
      <c r="Q78" s="28">
        <v>0</v>
      </c>
      <c r="R78" s="28">
        <v>0</v>
      </c>
      <c r="S78" s="30">
        <f>SUM(F78:Q78)</f>
        <v>1.0010000000000001</v>
      </c>
    </row>
  </sheetData>
  <sheetProtection algorithmName="SHA-512" hashValue="mfJ+E5Gj0QA4Yd0CXuaAAMHgZyJRSZApvV8w+m1Bbmew5yH+Vnpdko1FFybkjC+y9h78hHJVPzHbU93znLOU5w==" saltValue="fhN4qAHiQOyBeukUVJnoI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03FB-A215-45F2-B1A9-22E31B2A8009}">
  <sheetPr codeName="Sheet3"/>
  <dimension ref="A1:K26"/>
  <sheetViews>
    <sheetView workbookViewId="0">
      <selection activeCell="B1" sqref="B1:G1"/>
    </sheetView>
  </sheetViews>
  <sheetFormatPr defaultRowHeight="15" x14ac:dyDescent="0.25"/>
  <cols>
    <col min="1" max="1" width="14.42578125" customWidth="1"/>
    <col min="2" max="2" width="24.140625" customWidth="1"/>
    <col min="3" max="3" width="23.5703125" customWidth="1"/>
    <col min="4" max="4" width="24.42578125" customWidth="1"/>
    <col min="5" max="5" width="17.5703125" customWidth="1"/>
    <col min="6" max="6" width="15.85546875" customWidth="1"/>
    <col min="7" max="7" width="18.5703125" customWidth="1"/>
    <col min="8" max="8" width="15.5703125" bestFit="1" customWidth="1"/>
    <col min="9" max="9" width="16.42578125" customWidth="1"/>
  </cols>
  <sheetData>
    <row r="1" spans="1:11" x14ac:dyDescent="0.25">
      <c r="B1" t="s">
        <v>18</v>
      </c>
      <c r="C1" t="s">
        <v>46</v>
      </c>
      <c r="D1" t="s">
        <v>218</v>
      </c>
      <c r="E1" t="s">
        <v>219</v>
      </c>
      <c r="F1" t="s">
        <v>220</v>
      </c>
      <c r="G1" t="s">
        <v>221</v>
      </c>
    </row>
    <row r="2" spans="1:11" x14ac:dyDescent="0.25">
      <c r="A2" s="35">
        <v>100000</v>
      </c>
      <c r="B2" s="36">
        <v>0.14810000000000001</v>
      </c>
      <c r="C2" s="36">
        <v>0.13639999999999999</v>
      </c>
      <c r="D2" s="36">
        <v>0.1212</v>
      </c>
      <c r="E2" s="36">
        <v>0.14560000000000001</v>
      </c>
      <c r="F2" s="36">
        <v>0.1341</v>
      </c>
      <c r="G2" s="36">
        <v>0.1193</v>
      </c>
      <c r="H2" s="10"/>
      <c r="I2" s="10"/>
    </row>
    <row r="3" spans="1:11" x14ac:dyDescent="0.25">
      <c r="A3" s="35">
        <v>200000</v>
      </c>
      <c r="B3" s="36">
        <v>0.13980000000000001</v>
      </c>
      <c r="C3" s="36">
        <v>0.128</v>
      </c>
      <c r="D3" s="36">
        <v>0.1132</v>
      </c>
      <c r="E3" s="36">
        <v>0.13739999999999999</v>
      </c>
      <c r="F3" s="36">
        <v>0.1258</v>
      </c>
      <c r="G3" s="36">
        <v>0.1113</v>
      </c>
    </row>
    <row r="4" spans="1:11" x14ac:dyDescent="0.25">
      <c r="A4" s="35">
        <v>300000</v>
      </c>
      <c r="B4" s="36">
        <v>0.1328</v>
      </c>
      <c r="C4" s="36">
        <v>0.121</v>
      </c>
      <c r="D4" s="36">
        <v>0.10630000000000001</v>
      </c>
      <c r="E4" s="36">
        <v>0.13039999999999999</v>
      </c>
      <c r="F4" s="36">
        <v>0.1188</v>
      </c>
      <c r="G4" s="36">
        <v>0.10440000000000001</v>
      </c>
      <c r="K4" s="36"/>
    </row>
    <row r="5" spans="1:11" x14ac:dyDescent="0.25">
      <c r="A5" s="35">
        <v>400000</v>
      </c>
      <c r="B5" s="36">
        <v>0.1265</v>
      </c>
      <c r="C5" s="36">
        <v>0.1147</v>
      </c>
      <c r="D5" s="36">
        <v>0.1002</v>
      </c>
      <c r="E5" s="36">
        <v>0.1242</v>
      </c>
      <c r="F5" s="36">
        <v>0.11260000000000001</v>
      </c>
      <c r="G5" s="36">
        <v>9.8400000000000001E-2</v>
      </c>
    </row>
    <row r="6" spans="1:11" x14ac:dyDescent="0.25">
      <c r="A6" s="35">
        <v>500000</v>
      </c>
      <c r="B6" s="36">
        <v>0.1212</v>
      </c>
      <c r="C6" s="36">
        <v>0.1095</v>
      </c>
      <c r="D6" s="36">
        <v>9.5100000000000004E-2</v>
      </c>
      <c r="E6" s="36">
        <v>0.11899999999999999</v>
      </c>
      <c r="F6" s="36">
        <v>0.1074</v>
      </c>
      <c r="G6" s="36">
        <v>9.3399999999999997E-2</v>
      </c>
    </row>
    <row r="7" spans="1:11" x14ac:dyDescent="0.25">
      <c r="A7" s="35">
        <v>700000</v>
      </c>
      <c r="B7" s="36">
        <v>0.11509999999999999</v>
      </c>
      <c r="C7" s="36">
        <v>0.1032</v>
      </c>
      <c r="D7" s="36">
        <v>8.9099999999999999E-2</v>
      </c>
      <c r="E7" s="36">
        <v>0.113</v>
      </c>
      <c r="F7" s="36">
        <v>0.1013</v>
      </c>
      <c r="G7" s="36">
        <v>8.7499999999999994E-2</v>
      </c>
    </row>
    <row r="8" spans="1:11" x14ac:dyDescent="0.25">
      <c r="A8" s="35">
        <v>900000</v>
      </c>
      <c r="B8" s="36">
        <v>0.1106</v>
      </c>
      <c r="C8" s="36">
        <v>9.8799999999999999E-2</v>
      </c>
      <c r="D8" s="36">
        <v>8.4699999999999998E-2</v>
      </c>
      <c r="E8" s="36">
        <v>0.1086</v>
      </c>
      <c r="F8" s="36">
        <v>9.7000000000000003E-2</v>
      </c>
      <c r="G8" s="36">
        <v>8.3199999999999996E-2</v>
      </c>
    </row>
    <row r="9" spans="1:11" x14ac:dyDescent="0.25">
      <c r="A9" s="35">
        <v>1000000</v>
      </c>
      <c r="B9" s="36">
        <v>0.1091</v>
      </c>
      <c r="C9" s="36">
        <v>9.74E-2</v>
      </c>
      <c r="D9" s="36">
        <v>8.3299999999999999E-2</v>
      </c>
      <c r="E9" s="36">
        <v>0.1071</v>
      </c>
      <c r="F9" s="36">
        <v>9.5600000000000004E-2</v>
      </c>
      <c r="G9" s="36">
        <v>8.1799999999999998E-2</v>
      </c>
    </row>
    <row r="10" spans="1:11" x14ac:dyDescent="0.25">
      <c r="A10" s="35">
        <v>1250000</v>
      </c>
      <c r="B10" s="36">
        <v>0.10680000000000001</v>
      </c>
      <c r="C10" s="36">
        <v>9.4899999999999998E-2</v>
      </c>
      <c r="D10" s="36">
        <v>8.1100000000000005E-2</v>
      </c>
      <c r="E10" s="36">
        <v>0.1048</v>
      </c>
      <c r="F10" s="36">
        <v>9.3200000000000005E-2</v>
      </c>
      <c r="G10" s="36">
        <v>7.9600000000000004E-2</v>
      </c>
    </row>
    <row r="11" spans="1:11" x14ac:dyDescent="0.25">
      <c r="A11" s="35">
        <v>1500000</v>
      </c>
      <c r="B11" s="36">
        <v>0.10489999999999999</v>
      </c>
      <c r="C11" s="36">
        <v>9.3100000000000002E-2</v>
      </c>
      <c r="D11" s="36">
        <v>7.9299999999999995E-2</v>
      </c>
      <c r="E11" s="36">
        <v>0.1031</v>
      </c>
      <c r="F11" s="36">
        <v>9.1399999999999995E-2</v>
      </c>
      <c r="G11" s="36">
        <v>7.7799999999999994E-2</v>
      </c>
    </row>
    <row r="12" spans="1:11" x14ac:dyDescent="0.25">
      <c r="A12" s="35">
        <v>1750000</v>
      </c>
      <c r="B12" s="36">
        <v>0.1032</v>
      </c>
      <c r="C12" s="36">
        <v>9.1499999999999998E-2</v>
      </c>
      <c r="D12" s="36">
        <v>7.7600000000000002E-2</v>
      </c>
      <c r="E12" s="36">
        <v>0.1013</v>
      </c>
      <c r="F12" s="36">
        <v>8.9899999999999994E-2</v>
      </c>
      <c r="G12" s="36">
        <v>7.6100000000000001E-2</v>
      </c>
    </row>
    <row r="13" spans="1:11" x14ac:dyDescent="0.25">
      <c r="A13" s="35">
        <v>2000000</v>
      </c>
      <c r="B13" s="36">
        <v>0.1019</v>
      </c>
      <c r="C13" s="36">
        <v>0.09</v>
      </c>
      <c r="D13" s="36">
        <v>7.6200000000000004E-2</v>
      </c>
      <c r="E13" s="36">
        <v>0.1</v>
      </c>
      <c r="F13" s="36">
        <v>8.8300000000000003E-2</v>
      </c>
      <c r="G13" s="36">
        <v>7.4800000000000005E-2</v>
      </c>
    </row>
    <row r="14" spans="1:11" x14ac:dyDescent="0.25">
      <c r="A14" s="35">
        <v>2500000</v>
      </c>
      <c r="B14" s="36">
        <v>9.8900000000000002E-2</v>
      </c>
      <c r="C14" s="36">
        <v>8.72E-2</v>
      </c>
      <c r="D14" s="36">
        <v>7.3400000000000007E-2</v>
      </c>
      <c r="E14" s="36">
        <v>9.7100000000000006E-2</v>
      </c>
      <c r="F14" s="36">
        <v>8.5599999999999996E-2</v>
      </c>
      <c r="G14" s="36">
        <v>7.2099999999999997E-2</v>
      </c>
    </row>
    <row r="15" spans="1:11" x14ac:dyDescent="0.25">
      <c r="A15" s="35">
        <v>3000000</v>
      </c>
      <c r="B15" s="36">
        <v>9.6600000000000005E-2</v>
      </c>
      <c r="C15" s="36">
        <v>8.4699999999999998E-2</v>
      </c>
      <c r="D15" s="36">
        <v>7.0999999999999994E-2</v>
      </c>
      <c r="E15" s="36">
        <v>9.4799999999999995E-2</v>
      </c>
      <c r="F15" s="36">
        <v>8.3199999999999996E-2</v>
      </c>
      <c r="G15" s="36">
        <v>6.9699999999999998E-2</v>
      </c>
    </row>
    <row r="16" spans="1:11" x14ac:dyDescent="0.25">
      <c r="A16" s="35">
        <v>5000000</v>
      </c>
      <c r="B16" s="36">
        <v>0.09</v>
      </c>
      <c r="C16" s="36">
        <v>7.8100000000000003E-2</v>
      </c>
      <c r="D16" s="36">
        <v>6.4600000000000005E-2</v>
      </c>
      <c r="E16" s="36">
        <v>8.8300000000000003E-2</v>
      </c>
      <c r="F16" s="36">
        <v>7.6700000000000004E-2</v>
      </c>
      <c r="G16" s="36">
        <v>6.3500000000000001E-2</v>
      </c>
    </row>
    <row r="17" spans="1:7" x14ac:dyDescent="0.25">
      <c r="A17" s="35">
        <v>7000000</v>
      </c>
      <c r="B17" s="36">
        <v>8.5599999999999996E-2</v>
      </c>
      <c r="C17" s="36">
        <v>7.3800000000000004E-2</v>
      </c>
      <c r="D17" s="36">
        <v>6.0299999999999999E-2</v>
      </c>
      <c r="E17" s="36">
        <v>8.4000000000000005E-2</v>
      </c>
      <c r="F17" s="36">
        <v>7.2499999999999995E-2</v>
      </c>
      <c r="G17" s="36">
        <v>5.9200000000000003E-2</v>
      </c>
    </row>
    <row r="18" spans="1:7" x14ac:dyDescent="0.25">
      <c r="A18" s="35">
        <v>9000000</v>
      </c>
      <c r="B18" s="36">
        <v>8.3199999999999996E-2</v>
      </c>
      <c r="C18" s="36">
        <v>7.1400000000000005E-2</v>
      </c>
      <c r="D18" s="36">
        <v>5.8099999999999999E-2</v>
      </c>
      <c r="E18" s="36">
        <v>8.1699999999999995E-2</v>
      </c>
      <c r="F18" s="36">
        <v>7.0099999999999996E-2</v>
      </c>
      <c r="G18" s="36">
        <v>5.7000000000000002E-2</v>
      </c>
    </row>
    <row r="19" spans="1:7" x14ac:dyDescent="0.25">
      <c r="A19" s="35">
        <v>10000000</v>
      </c>
      <c r="B19" s="36">
        <v>8.2600000000000007E-2</v>
      </c>
      <c r="C19" s="36">
        <v>7.0800000000000002E-2</v>
      </c>
      <c r="D19" s="36">
        <v>5.7500000000000002E-2</v>
      </c>
      <c r="E19" s="36">
        <v>8.1199999999999994E-2</v>
      </c>
      <c r="F19" s="36">
        <v>6.9500000000000006E-2</v>
      </c>
      <c r="G19" s="36">
        <v>5.6399999999999999E-2</v>
      </c>
    </row>
    <row r="20" spans="1:7" x14ac:dyDescent="0.25">
      <c r="A20" s="35">
        <v>15000000</v>
      </c>
      <c r="B20" s="36">
        <v>8.0699999999999994E-2</v>
      </c>
      <c r="C20" s="36">
        <v>6.93E-2</v>
      </c>
      <c r="D20" s="36">
        <v>5.62E-2</v>
      </c>
      <c r="E20" s="36">
        <v>7.9299999999999995E-2</v>
      </c>
      <c r="F20" s="36">
        <v>6.8000000000000005E-2</v>
      </c>
      <c r="G20" s="36">
        <v>5.5100000000000003E-2</v>
      </c>
    </row>
    <row r="21" spans="1:7" x14ac:dyDescent="0.25">
      <c r="A21" s="35">
        <v>20000000</v>
      </c>
      <c r="B21" s="36">
        <v>7.9000000000000001E-2</v>
      </c>
      <c r="C21" s="36">
        <v>6.7900000000000002E-2</v>
      </c>
      <c r="D21" s="36">
        <v>5.5100000000000003E-2</v>
      </c>
      <c r="E21" s="36">
        <v>7.7700000000000005E-2</v>
      </c>
      <c r="F21" s="36">
        <v>6.6699999999999995E-2</v>
      </c>
      <c r="G21" s="36">
        <v>5.3999999999999999E-2</v>
      </c>
    </row>
    <row r="22" spans="1:7" x14ac:dyDescent="0.25">
      <c r="A22" s="35">
        <v>25000000</v>
      </c>
      <c r="B22" s="36">
        <v>7.7299999999999994E-2</v>
      </c>
      <c r="C22" s="36">
        <v>6.6600000000000006E-2</v>
      </c>
      <c r="D22" s="36">
        <v>5.4100000000000002E-2</v>
      </c>
      <c r="E22" s="36">
        <v>7.5899999999999995E-2</v>
      </c>
      <c r="F22" s="36">
        <v>6.5299999999999997E-2</v>
      </c>
      <c r="G22" s="36">
        <v>5.3100000000000001E-2</v>
      </c>
    </row>
    <row r="23" spans="1:7" x14ac:dyDescent="0.25">
      <c r="A23" s="35">
        <v>30000000</v>
      </c>
      <c r="B23" s="36">
        <v>7.5399999999999995E-2</v>
      </c>
      <c r="C23" s="36">
        <v>6.4899999999999999E-2</v>
      </c>
      <c r="D23" s="36">
        <v>5.2900000000000003E-2</v>
      </c>
      <c r="E23" s="36">
        <v>7.3899999999999993E-2</v>
      </c>
      <c r="F23" s="36">
        <v>6.3700000000000007E-2</v>
      </c>
      <c r="G23" s="36">
        <v>5.1900000000000002E-2</v>
      </c>
    </row>
    <row r="24" spans="1:7" x14ac:dyDescent="0.25">
      <c r="A24" s="35">
        <v>40000000</v>
      </c>
      <c r="B24" s="36">
        <v>7.17E-2</v>
      </c>
      <c r="C24" s="36">
        <v>6.1899999999999997E-2</v>
      </c>
      <c r="D24" s="36">
        <v>5.0900000000000001E-2</v>
      </c>
      <c r="E24" s="36">
        <v>7.0400000000000004E-2</v>
      </c>
      <c r="F24" s="36">
        <v>6.08E-2</v>
      </c>
      <c r="G24" s="36">
        <v>4.99E-2</v>
      </c>
    </row>
    <row r="25" spans="1:7" x14ac:dyDescent="0.25">
      <c r="A25" s="35">
        <v>50000000</v>
      </c>
      <c r="B25" s="36">
        <v>6.8099999999999994E-2</v>
      </c>
      <c r="C25" s="36">
        <v>5.9200000000000003E-2</v>
      </c>
      <c r="D25" s="36">
        <v>4.8599999999999997E-2</v>
      </c>
      <c r="E25" s="36">
        <v>6.6900000000000001E-2</v>
      </c>
      <c r="F25" s="36">
        <v>5.8099999999999999E-2</v>
      </c>
      <c r="G25" s="36">
        <v>4.7699999999999999E-2</v>
      </c>
    </row>
    <row r="26" spans="1:7" x14ac:dyDescent="0.25">
      <c r="A26" s="35">
        <v>100000000</v>
      </c>
      <c r="B26" s="36">
        <v>5.0299999999999997E-2</v>
      </c>
      <c r="C26" s="36">
        <v>4.4299999999999999E-2</v>
      </c>
      <c r="D26" s="36">
        <v>3.73E-2</v>
      </c>
      <c r="E26" s="36">
        <v>4.9399999999999999E-2</v>
      </c>
      <c r="F26" s="36">
        <v>4.3499999999999997E-2</v>
      </c>
      <c r="G26" s="36">
        <v>3.6700000000000003E-2</v>
      </c>
    </row>
  </sheetData>
  <sheetProtection algorithmName="SHA-512" hashValue="jH17OY/ABP1jmgenOF+KYeSL7HSjl6Isp6ykdqaWzNPPZ7+5JVfgMmmhQ25lHN+fDU8QlZ7IuuuBEV/Yeu/nHA==" saltValue="jBXPtPQc6//2eKXsPPFRrg==" spinCount="100000" sheet="1" objects="1" scenarios="1" selectLockedCells="1" selectUnlockedCells="1"/>
  <dataValidations count="2">
    <dataValidation type="list" allowBlank="1" showInputMessage="1" showErrorMessage="1" sqref="J4" xr:uid="{6F7DFFFA-F73C-4EAA-935B-CBD4A5F5C9B5}">
      <formula1>$A$2:$A$26</formula1>
    </dataValidation>
    <dataValidation type="list" allowBlank="1" showInputMessage="1" showErrorMessage="1" sqref="K3" xr:uid="{7E428D30-2BAD-4A09-A117-CDBB99369243}">
      <formula1>$B$1:$G$1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 Means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Blye</dc:creator>
  <cp:lastModifiedBy>Jeremy Blye</cp:lastModifiedBy>
  <dcterms:created xsi:type="dcterms:W3CDTF">2024-08-15T20:56:53Z</dcterms:created>
  <dcterms:modified xsi:type="dcterms:W3CDTF">2024-09-03T14:57:20Z</dcterms:modified>
</cp:coreProperties>
</file>